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Documents\File_Portfolio_Excel&amp;Word\Ms Excel\"/>
    </mc:Choice>
  </mc:AlternateContent>
  <xr:revisionPtr revIDLastSave="0" documentId="13_ncr:1_{BD0A3EFE-6411-4E41-9B99-14300AE7F35C}" xr6:coauthVersionLast="47" xr6:coauthVersionMax="47" xr10:uidLastSave="{00000000-0000-0000-0000-000000000000}"/>
  <bookViews>
    <workbookView xWindow="-120" yWindow="-120" windowWidth="29040" windowHeight="15720" activeTab="4" xr2:uid="{FE090BE4-B007-4BD9-9D84-530CCA21C090}"/>
  </bookViews>
  <sheets>
    <sheet name="Data_Transaksi" sheetId="1" r:id="rId1"/>
    <sheet name="Master_Data" sheetId="2" r:id="rId2"/>
    <sheet name="Pivot" sheetId="4" r:id="rId3"/>
    <sheet name="Dashboard" sheetId="3" r:id="rId4"/>
    <sheet name="Readme" sheetId="5" r:id="rId5"/>
  </sheets>
  <definedNames>
    <definedName name="Slicer_Bulan">#N/A</definedName>
    <definedName name="Slicer_Kategori">#N/A</definedName>
    <definedName name="Slicer_Metode_Pembayaran">#N/A</definedName>
    <definedName name="Slicer_Nama_Produk">#N/A</definedName>
    <definedName name="Slicer_Nama_Sales">#N/A</definedName>
    <definedName name="Slicer_Tahun">#N/A</definedName>
    <definedName name="Slicer_Wilayah">#N/A</definedName>
  </definedNames>
  <calcPr calcId="191029"/>
  <pivotCaches>
    <pivotCache cacheId="0" r:id="rId6"/>
  </pivotCaches>
  <extLst>
    <ext xmlns:x14="http://schemas.microsoft.com/office/spreadsheetml/2009/9/main" uri="{BBE1A952-AA13-448e-AADC-164F8A28A991}">
      <x14:slicerCaches>
        <x14:slicerCache r:id="rId7"/>
        <x14:slicerCache r:id="rId8"/>
        <x14:slicerCache r:id="rId9"/>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63" i="1" l="1"/>
  <c r="C248" i="1"/>
  <c r="C242" i="1"/>
  <c r="C310" i="1"/>
  <c r="C35" i="1"/>
  <c r="D135" i="1"/>
  <c r="C47" i="1"/>
  <c r="D186" i="1"/>
  <c r="E339" i="1"/>
  <c r="D466" i="1"/>
  <c r="E348" i="1"/>
  <c r="E381" i="1"/>
  <c r="D251" i="1"/>
  <c r="E213" i="1"/>
  <c r="D54" i="1"/>
  <c r="D184" i="1"/>
  <c r="D143" i="1"/>
  <c r="D105" i="1"/>
  <c r="D480" i="1"/>
  <c r="C73" i="1"/>
  <c r="C362" i="1"/>
  <c r="D262" i="1"/>
  <c r="C195" i="1"/>
  <c r="C266" i="1"/>
  <c r="C94" i="1"/>
  <c r="D164" i="1"/>
  <c r="C260" i="1"/>
  <c r="D230" i="1"/>
  <c r="E484" i="1"/>
  <c r="D166" i="1"/>
  <c r="E393" i="1"/>
  <c r="D282" i="1"/>
  <c r="E267" i="1"/>
  <c r="D370" i="1"/>
  <c r="E188" i="1"/>
  <c r="D88" i="1"/>
  <c r="D453" i="1"/>
  <c r="D417" i="1"/>
  <c r="D277" i="1"/>
  <c r="D160" i="1"/>
  <c r="C123" i="1"/>
  <c r="C97" i="1"/>
  <c r="D336" i="1"/>
  <c r="C174" i="1"/>
  <c r="C492" i="1"/>
  <c r="C67" i="1"/>
  <c r="D396" i="1"/>
  <c r="C130" i="1"/>
  <c r="D454" i="1"/>
  <c r="E203" i="1"/>
  <c r="D137" i="1"/>
  <c r="E252" i="1"/>
  <c r="D141" i="1"/>
  <c r="E389" i="1"/>
  <c r="D223" i="1"/>
  <c r="E72" i="1"/>
  <c r="D43" i="1"/>
  <c r="D272" i="1"/>
  <c r="D132" i="1"/>
  <c r="D12" i="1"/>
  <c r="D304" i="1"/>
  <c r="C296" i="1"/>
  <c r="C151" i="1"/>
  <c r="D409" i="1"/>
  <c r="C90" i="1"/>
  <c r="D129" i="1"/>
  <c r="C368" i="1"/>
  <c r="C378" i="1"/>
  <c r="D167" i="1"/>
  <c r="D434" i="1"/>
  <c r="D207" i="1"/>
  <c r="D163" i="1"/>
  <c r="D429" i="1"/>
  <c r="D445" i="1"/>
  <c r="D289" i="1"/>
  <c r="D109" i="1"/>
  <c r="D253" i="1"/>
  <c r="D382" i="1"/>
  <c r="D256" i="1"/>
  <c r="D302" i="1"/>
  <c r="D24" i="1"/>
  <c r="D301" i="1"/>
  <c r="E400" i="1"/>
  <c r="E321" i="1"/>
  <c r="E196" i="1"/>
  <c r="E18" i="1"/>
  <c r="E294" i="1"/>
  <c r="E497" i="1"/>
  <c r="E384" i="1"/>
  <c r="E458" i="1"/>
  <c r="E15" i="1"/>
  <c r="E423" i="1"/>
  <c r="E147" i="1"/>
  <c r="E133" i="1"/>
  <c r="E183" i="1"/>
  <c r="E391" i="1"/>
  <c r="E364" i="1"/>
  <c r="E495" i="1"/>
  <c r="E392" i="1"/>
  <c r="E227" i="1"/>
  <c r="E248" i="1"/>
  <c r="E424" i="1"/>
  <c r="E299" i="1"/>
  <c r="E25" i="1"/>
  <c r="E418" i="1"/>
  <c r="E483" i="1"/>
  <c r="E279" i="1"/>
  <c r="E268" i="1"/>
  <c r="E41" i="1"/>
  <c r="E478" i="1"/>
  <c r="E171" i="1"/>
  <c r="E165" i="1"/>
  <c r="E365" i="1"/>
  <c r="E154" i="1"/>
  <c r="E347" i="1"/>
  <c r="E496" i="1"/>
  <c r="E317" i="1"/>
  <c r="E216" i="1"/>
  <c r="E468" i="1"/>
  <c r="E313" i="1"/>
  <c r="E280" i="1"/>
  <c r="E113" i="1"/>
  <c r="E189" i="1"/>
  <c r="E180" i="1"/>
  <c r="E376" i="1"/>
  <c r="E438" i="1"/>
  <c r="E369" i="1"/>
  <c r="E68" i="1"/>
  <c r="E61" i="1"/>
  <c r="E401" i="1"/>
  <c r="E5" i="1"/>
  <c r="E117" i="1"/>
  <c r="E100" i="1"/>
  <c r="E499" i="1"/>
  <c r="E410" i="1"/>
  <c r="E316" i="1"/>
  <c r="E421" i="1"/>
  <c r="E351" i="1"/>
  <c r="E21" i="1"/>
  <c r="E258" i="1"/>
  <c r="E237" i="1"/>
  <c r="E178" i="1"/>
  <c r="E298" i="1"/>
  <c r="E274" i="1"/>
  <c r="E287" i="1"/>
  <c r="E293" i="1"/>
  <c r="E390" i="1"/>
  <c r="E474" i="1"/>
  <c r="E361" i="1"/>
  <c r="E201" i="1"/>
  <c r="E437" i="1"/>
  <c r="E83" i="1"/>
  <c r="E283" i="1"/>
  <c r="E106" i="1"/>
  <c r="E490" i="1"/>
  <c r="E411" i="1"/>
  <c r="E479" i="1"/>
  <c r="E498" i="1"/>
  <c r="E380" i="1"/>
  <c r="E397" i="1"/>
  <c r="E354" i="1"/>
  <c r="E285" i="1"/>
  <c r="E199" i="1"/>
  <c r="E65" i="1"/>
  <c r="E101" i="1"/>
  <c r="E334" i="1"/>
  <c r="E430" i="1"/>
  <c r="E235" i="1"/>
  <c r="E86" i="1"/>
  <c r="E469" i="1"/>
  <c r="E218" i="1"/>
  <c r="E37" i="1"/>
  <c r="E311" i="1"/>
  <c r="E84" i="1"/>
  <c r="E170" i="1"/>
  <c r="E152" i="1"/>
  <c r="E288" i="1"/>
  <c r="E323" i="1"/>
  <c r="E85" i="1"/>
  <c r="E200" i="1"/>
  <c r="E79" i="1"/>
  <c r="E119" i="1"/>
  <c r="E95" i="1"/>
  <c r="E179" i="1"/>
  <c r="E185" i="1"/>
  <c r="E208" i="1"/>
  <c r="E373" i="1"/>
  <c r="E136" i="1"/>
  <c r="E173" i="1"/>
  <c r="E70" i="1"/>
  <c r="E295" i="1"/>
  <c r="E16" i="1"/>
  <c r="E102" i="1"/>
  <c r="E52" i="1"/>
  <c r="E402" i="1"/>
  <c r="E269" i="1"/>
  <c r="E306" i="1"/>
  <c r="E440" i="1"/>
  <c r="E144" i="1"/>
  <c r="E204" i="1"/>
  <c r="E406" i="1"/>
  <c r="E320" i="1"/>
  <c r="E489" i="1"/>
  <c r="E172" i="1"/>
  <c r="E32" i="1"/>
  <c r="E82" i="1"/>
  <c r="E463" i="1"/>
  <c r="E441" i="1"/>
  <c r="E205" i="1"/>
  <c r="E259" i="1"/>
  <c r="E187" i="1"/>
  <c r="E246" i="1"/>
  <c r="E342" i="1"/>
  <c r="E286" i="1"/>
  <c r="E222" i="1"/>
  <c r="E66" i="1"/>
  <c r="E452" i="1"/>
  <c r="E340" i="1"/>
  <c r="E290" i="1"/>
  <c r="E155" i="1"/>
  <c r="E34" i="1"/>
  <c r="E362" i="1"/>
  <c r="E412" i="1"/>
  <c r="E276" i="1"/>
  <c r="E449" i="1"/>
  <c r="E176" i="1"/>
  <c r="E470" i="1"/>
  <c r="E103" i="1"/>
  <c r="E261" i="1"/>
  <c r="E92" i="1"/>
  <c r="E475" i="1"/>
  <c r="E414" i="1"/>
  <c r="E238" i="1"/>
  <c r="E99" i="1"/>
  <c r="E2" i="1"/>
  <c r="E225" i="1"/>
  <c r="E19" i="1"/>
  <c r="E257" i="1"/>
  <c r="E450" i="1"/>
  <c r="E211" i="1"/>
  <c r="E500" i="1"/>
  <c r="E11" i="1"/>
  <c r="E7" i="1"/>
  <c r="E181" i="1"/>
  <c r="E9" i="1"/>
  <c r="E3" i="1"/>
  <c r="E168" i="1"/>
  <c r="E326" i="1"/>
  <c r="E254" i="1"/>
  <c r="E192" i="1"/>
  <c r="E156" i="1"/>
  <c r="E76" i="1"/>
  <c r="E243" i="1"/>
  <c r="E275" i="1"/>
  <c r="E4" i="1"/>
  <c r="E331" i="1"/>
  <c r="E335" i="1"/>
  <c r="E431" i="1"/>
  <c r="E356" i="1"/>
  <c r="E202" i="1"/>
  <c r="E148" i="1"/>
  <c r="E403" i="1"/>
  <c r="E140" i="1"/>
  <c r="E59" i="1"/>
  <c r="E28" i="1"/>
  <c r="E427" i="1"/>
  <c r="E481" i="1"/>
  <c r="E315" i="1"/>
  <c r="E27" i="1"/>
  <c r="E312" i="1"/>
  <c r="E14" i="1"/>
  <c r="E375" i="1"/>
  <c r="E134" i="1"/>
  <c r="E120" i="1"/>
  <c r="E359" i="1"/>
  <c r="E341" i="1"/>
  <c r="E159" i="1"/>
  <c r="E447" i="1"/>
  <c r="E153" i="1"/>
  <c r="E8" i="1"/>
  <c r="E281" i="1"/>
  <c r="E387" i="1"/>
  <c r="E57" i="1"/>
  <c r="E419" i="1"/>
  <c r="E236" i="1"/>
  <c r="E486" i="1"/>
  <c r="E305" i="1"/>
  <c r="E476" i="1"/>
  <c r="E327" i="1"/>
  <c r="E455" i="1"/>
  <c r="E395" i="1"/>
  <c r="E122" i="1"/>
  <c r="E442" i="1"/>
  <c r="E357" i="1"/>
  <c r="E209" i="1"/>
  <c r="E193" i="1"/>
  <c r="E214" i="1"/>
  <c r="E491" i="1"/>
  <c r="E29" i="1"/>
  <c r="E162" i="1"/>
  <c r="E425" i="1"/>
  <c r="E374" i="1"/>
  <c r="E22" i="1"/>
  <c r="E328" i="1"/>
  <c r="E36" i="1"/>
  <c r="E464" i="1"/>
  <c r="E71" i="1"/>
  <c r="E439" i="1"/>
  <c r="E487" i="1"/>
  <c r="E121" i="1"/>
  <c r="E145" i="1"/>
  <c r="E229" i="1"/>
  <c r="E343" i="1"/>
  <c r="E371" i="1"/>
  <c r="E38" i="1"/>
  <c r="E44" i="1"/>
  <c r="E325" i="1"/>
  <c r="E350" i="1"/>
  <c r="E255" i="1"/>
  <c r="E366" i="1"/>
  <c r="E485" i="1"/>
  <c r="E420" i="1"/>
  <c r="E337" i="1"/>
  <c r="E157" i="1"/>
  <c r="E461" i="1"/>
  <c r="E319" i="1"/>
  <c r="E388" i="1"/>
  <c r="E115" i="1"/>
  <c r="E63" i="1"/>
  <c r="E329" i="1"/>
  <c r="E456" i="1"/>
  <c r="E219" i="1"/>
  <c r="E322" i="1"/>
  <c r="E91" i="1"/>
  <c r="E435" i="1"/>
  <c r="E96" i="1"/>
  <c r="E111" i="1"/>
  <c r="E125" i="1"/>
  <c r="E352" i="1"/>
  <c r="E426" i="1"/>
  <c r="E399" i="1"/>
  <c r="E278" i="1"/>
  <c r="E97" i="1"/>
  <c r="E55" i="1"/>
  <c r="E89" i="1"/>
  <c r="E220" i="1"/>
  <c r="E33" i="1"/>
  <c r="E291" i="1"/>
  <c r="E64" i="1"/>
  <c r="E42" i="1"/>
  <c r="E17" i="1"/>
  <c r="E112" i="1"/>
  <c r="E300" i="1"/>
  <c r="E245" i="1"/>
  <c r="E367" i="1"/>
  <c r="E372" i="1"/>
  <c r="E398" i="1"/>
  <c r="E436" i="1"/>
  <c r="E457" i="1"/>
  <c r="E344" i="1"/>
  <c r="E472" i="1"/>
  <c r="E360" i="1"/>
  <c r="E221" i="1"/>
  <c r="E318" i="1"/>
  <c r="E446" i="1"/>
  <c r="E107" i="1"/>
  <c r="E226" i="1"/>
  <c r="E407" i="1"/>
  <c r="E30" i="1"/>
  <c r="E45" i="1"/>
  <c r="E191" i="1"/>
  <c r="E239" i="1"/>
  <c r="E146" i="1"/>
  <c r="E206" i="1"/>
  <c r="E432" i="1"/>
  <c r="E249" i="1"/>
  <c r="E87" i="1"/>
  <c r="E23" i="1"/>
  <c r="E467" i="1"/>
  <c r="E303" i="1"/>
  <c r="E49" i="1"/>
  <c r="E110" i="1"/>
  <c r="E182" i="1"/>
  <c r="E477" i="1"/>
  <c r="E131" i="1"/>
  <c r="E228" i="1"/>
  <c r="E114" i="1"/>
  <c r="E77" i="1"/>
  <c r="E158" i="1"/>
  <c r="E247" i="1"/>
  <c r="E338" i="1"/>
  <c r="E333" i="1"/>
  <c r="E353" i="1"/>
  <c r="E264" i="1"/>
  <c r="E284" i="1"/>
  <c r="E6" i="1"/>
  <c r="E501" i="1"/>
  <c r="E385" i="1"/>
  <c r="E493" i="1"/>
  <c r="E126" i="1"/>
  <c r="E244" i="1"/>
  <c r="E161" i="1"/>
  <c r="E233" i="1"/>
  <c r="E383" i="1"/>
  <c r="E422" i="1"/>
  <c r="E324" i="1"/>
  <c r="E408" i="1"/>
  <c r="E451" i="1"/>
  <c r="E177" i="1"/>
  <c r="E10" i="1"/>
  <c r="E231" i="1"/>
  <c r="E270" i="1"/>
  <c r="E138" i="1"/>
  <c r="E69" i="1"/>
  <c r="E473" i="1"/>
  <c r="E56" i="1"/>
  <c r="E26" i="1"/>
  <c r="E307" i="1"/>
  <c r="E53" i="1"/>
  <c r="E240" i="1"/>
  <c r="E308" i="1"/>
  <c r="E127" i="1"/>
  <c r="E116" i="1"/>
  <c r="E345" i="1"/>
  <c r="E309" i="1"/>
  <c r="E444" i="1"/>
  <c r="E104" i="1"/>
  <c r="E60" i="1"/>
  <c r="E232" i="1"/>
  <c r="E93" i="1"/>
  <c r="E241" i="1"/>
  <c r="E263" i="1"/>
  <c r="E465" i="1"/>
  <c r="E355" i="1"/>
  <c r="E358" i="1"/>
  <c r="E215" i="1"/>
  <c r="E250" i="1"/>
  <c r="E48" i="1"/>
  <c r="E404" i="1"/>
  <c r="E377" i="1"/>
  <c r="E488" i="1"/>
  <c r="E149" i="1"/>
  <c r="E194" i="1"/>
  <c r="E346" i="1"/>
  <c r="E108" i="1"/>
  <c r="E39" i="1"/>
  <c r="E139" i="1"/>
  <c r="E142" i="1"/>
  <c r="E471" i="1"/>
  <c r="E413" i="1"/>
  <c r="E40" i="1"/>
  <c r="E13" i="1"/>
  <c r="E169" i="1"/>
  <c r="E217" i="1"/>
  <c r="E415" i="1"/>
  <c r="E330" i="1"/>
  <c r="E51" i="1"/>
  <c r="E150" i="1"/>
  <c r="E78" i="1"/>
  <c r="E433" i="1"/>
  <c r="E482" i="1"/>
  <c r="E386" i="1"/>
  <c r="E118" i="1"/>
  <c r="E151" i="1"/>
  <c r="E81" i="1"/>
  <c r="E265" i="1"/>
  <c r="E494" i="1"/>
  <c r="E190" i="1"/>
  <c r="E273" i="1"/>
  <c r="E80" i="1"/>
  <c r="E128" i="1"/>
  <c r="E443" i="1"/>
  <c r="E314" i="1"/>
  <c r="E124" i="1"/>
  <c r="E210" i="1"/>
  <c r="E74" i="1"/>
  <c r="E271" i="1"/>
  <c r="E198" i="1"/>
  <c r="E50" i="1"/>
  <c r="E416" i="1"/>
  <c r="E379" i="1"/>
  <c r="E31" i="1"/>
  <c r="E98" i="1"/>
  <c r="E297" i="1"/>
  <c r="E58" i="1"/>
  <c r="E448" i="1"/>
  <c r="E175" i="1"/>
  <c r="E212" i="1"/>
  <c r="E428" i="1"/>
  <c r="E62" i="1"/>
  <c r="E405" i="1"/>
  <c r="E75" i="1"/>
  <c r="E394" i="1"/>
  <c r="E46" i="1"/>
  <c r="E462" i="1"/>
  <c r="E459" i="1"/>
  <c r="E292" i="1"/>
  <c r="E20" i="1"/>
  <c r="E349" i="1"/>
  <c r="E234" i="1"/>
  <c r="E197" i="1"/>
  <c r="E460" i="1"/>
  <c r="E224" i="1"/>
  <c r="E332" i="1"/>
  <c r="D321" i="1"/>
  <c r="D196" i="1"/>
  <c r="D18" i="1"/>
  <c r="D294" i="1"/>
  <c r="D497" i="1"/>
  <c r="D384" i="1"/>
  <c r="D458" i="1"/>
  <c r="D15" i="1"/>
  <c r="D423" i="1"/>
  <c r="D147" i="1"/>
  <c r="D133" i="1"/>
  <c r="D183" i="1"/>
  <c r="D391" i="1"/>
  <c r="D364" i="1"/>
  <c r="D495" i="1"/>
  <c r="D392" i="1"/>
  <c r="D227" i="1"/>
  <c r="D424" i="1"/>
  <c r="D299" i="1"/>
  <c r="D25" i="1"/>
  <c r="D418" i="1"/>
  <c r="D483" i="1"/>
  <c r="D279" i="1"/>
  <c r="D268" i="1"/>
  <c r="D41" i="1"/>
  <c r="D478" i="1"/>
  <c r="D171" i="1"/>
  <c r="D165" i="1"/>
  <c r="D365" i="1"/>
  <c r="D154" i="1"/>
  <c r="D347" i="1"/>
  <c r="D496" i="1"/>
  <c r="D317" i="1"/>
  <c r="D216" i="1"/>
  <c r="D468" i="1"/>
  <c r="D313" i="1"/>
  <c r="D280" i="1"/>
  <c r="D310" i="1"/>
  <c r="D113" i="1"/>
  <c r="D189" i="1"/>
  <c r="D180" i="1"/>
  <c r="D376" i="1"/>
  <c r="D438" i="1"/>
  <c r="D369" i="1"/>
  <c r="D68" i="1"/>
  <c r="D61" i="1"/>
  <c r="D401" i="1"/>
  <c r="D5" i="1"/>
  <c r="D117" i="1"/>
  <c r="D100" i="1"/>
  <c r="D499" i="1"/>
  <c r="D410" i="1"/>
  <c r="D316" i="1"/>
  <c r="D421" i="1"/>
  <c r="D351" i="1"/>
  <c r="D21" i="1"/>
  <c r="D258" i="1"/>
  <c r="D237" i="1"/>
  <c r="D178" i="1"/>
  <c r="D298" i="1"/>
  <c r="D274" i="1"/>
  <c r="D287" i="1"/>
  <c r="D293" i="1"/>
  <c r="D390" i="1"/>
  <c r="D474" i="1"/>
  <c r="D361" i="1"/>
  <c r="D201" i="1"/>
  <c r="D437" i="1"/>
  <c r="D83" i="1"/>
  <c r="D283" i="1"/>
  <c r="D106" i="1"/>
  <c r="D490" i="1"/>
  <c r="D411" i="1"/>
  <c r="D479" i="1"/>
  <c r="D498" i="1"/>
  <c r="D380" i="1"/>
  <c r="D397" i="1"/>
  <c r="D354" i="1"/>
  <c r="D285" i="1"/>
  <c r="D199" i="1"/>
  <c r="D65" i="1"/>
  <c r="D101" i="1"/>
  <c r="D334" i="1"/>
  <c r="D430" i="1"/>
  <c r="D235" i="1"/>
  <c r="D86" i="1"/>
  <c r="D469" i="1"/>
  <c r="D218" i="1"/>
  <c r="D37" i="1"/>
  <c r="D311" i="1"/>
  <c r="D84" i="1"/>
  <c r="D170" i="1"/>
  <c r="D152" i="1"/>
  <c r="D288" i="1"/>
  <c r="D323" i="1"/>
  <c r="D85" i="1"/>
  <c r="D200" i="1"/>
  <c r="D79" i="1"/>
  <c r="D119" i="1"/>
  <c r="D95" i="1"/>
  <c r="D179" i="1"/>
  <c r="D185" i="1"/>
  <c r="D208" i="1"/>
  <c r="D373" i="1"/>
  <c r="D136" i="1"/>
  <c r="D173" i="1"/>
  <c r="D70" i="1"/>
  <c r="D295" i="1"/>
  <c r="D16" i="1"/>
  <c r="D102" i="1"/>
  <c r="D52" i="1"/>
  <c r="D402" i="1"/>
  <c r="D269" i="1"/>
  <c r="D306" i="1"/>
  <c r="D440" i="1"/>
  <c r="D144" i="1"/>
  <c r="D204" i="1"/>
  <c r="D406" i="1"/>
  <c r="D320" i="1"/>
  <c r="D489" i="1"/>
  <c r="D172" i="1"/>
  <c r="D32" i="1"/>
  <c r="D82" i="1"/>
  <c r="D463" i="1"/>
  <c r="D441" i="1"/>
  <c r="D205" i="1"/>
  <c r="D259" i="1"/>
  <c r="D187" i="1"/>
  <c r="D246" i="1"/>
  <c r="D342" i="1"/>
  <c r="D286" i="1"/>
  <c r="D222" i="1"/>
  <c r="D66" i="1"/>
  <c r="D452" i="1"/>
  <c r="D340" i="1"/>
  <c r="D290" i="1"/>
  <c r="D155" i="1"/>
  <c r="D34" i="1"/>
  <c r="D412" i="1"/>
  <c r="D276" i="1"/>
  <c r="D449" i="1"/>
  <c r="D176" i="1"/>
  <c r="D470" i="1"/>
  <c r="D103" i="1"/>
  <c r="D261" i="1"/>
  <c r="D92" i="1"/>
  <c r="D475" i="1"/>
  <c r="D414" i="1"/>
  <c r="D238" i="1"/>
  <c r="D99" i="1"/>
  <c r="D2" i="1"/>
  <c r="D225" i="1"/>
  <c r="D19" i="1"/>
  <c r="D257" i="1"/>
  <c r="D450" i="1"/>
  <c r="D211" i="1"/>
  <c r="D500" i="1"/>
  <c r="D11" i="1"/>
  <c r="D266" i="1"/>
  <c r="D7" i="1"/>
  <c r="D181" i="1"/>
  <c r="D9" i="1"/>
  <c r="D3" i="1"/>
  <c r="D168" i="1"/>
  <c r="D326" i="1"/>
  <c r="D254" i="1"/>
  <c r="D192" i="1"/>
  <c r="D156" i="1"/>
  <c r="D76" i="1"/>
  <c r="D243" i="1"/>
  <c r="D275" i="1"/>
  <c r="D4" i="1"/>
  <c r="D331" i="1"/>
  <c r="D335" i="1"/>
  <c r="D431" i="1"/>
  <c r="D356" i="1"/>
  <c r="D202" i="1"/>
  <c r="D148" i="1"/>
  <c r="D403" i="1"/>
  <c r="D140" i="1"/>
  <c r="D59" i="1"/>
  <c r="D28" i="1"/>
  <c r="D427" i="1"/>
  <c r="D481" i="1"/>
  <c r="D315" i="1"/>
  <c r="D27" i="1"/>
  <c r="D312" i="1"/>
  <c r="D14" i="1"/>
  <c r="D375" i="1"/>
  <c r="D134" i="1"/>
  <c r="D120" i="1"/>
  <c r="D359" i="1"/>
  <c r="D341" i="1"/>
  <c r="D159" i="1"/>
  <c r="D447" i="1"/>
  <c r="D153" i="1"/>
  <c r="D8" i="1"/>
  <c r="D281" i="1"/>
  <c r="D387" i="1"/>
  <c r="D57" i="1"/>
  <c r="D419" i="1"/>
  <c r="D236" i="1"/>
  <c r="D486" i="1"/>
  <c r="D305" i="1"/>
  <c r="D476" i="1"/>
  <c r="D327" i="1"/>
  <c r="D455" i="1"/>
  <c r="D395" i="1"/>
  <c r="D122" i="1"/>
  <c r="D442" i="1"/>
  <c r="D357" i="1"/>
  <c r="D209" i="1"/>
  <c r="D193" i="1"/>
  <c r="D214" i="1"/>
  <c r="D491" i="1"/>
  <c r="D29" i="1"/>
  <c r="D162" i="1"/>
  <c r="D425" i="1"/>
  <c r="D374" i="1"/>
  <c r="D22" i="1"/>
  <c r="D328" i="1"/>
  <c r="D36" i="1"/>
  <c r="D464" i="1"/>
  <c r="D71" i="1"/>
  <c r="D439" i="1"/>
  <c r="D487" i="1"/>
  <c r="D121" i="1"/>
  <c r="D145" i="1"/>
  <c r="D229" i="1"/>
  <c r="D343" i="1"/>
  <c r="D371" i="1"/>
  <c r="D38" i="1"/>
  <c r="D44" i="1"/>
  <c r="D325" i="1"/>
  <c r="D350" i="1"/>
  <c r="D255" i="1"/>
  <c r="D366" i="1"/>
  <c r="D485" i="1"/>
  <c r="D420" i="1"/>
  <c r="D337" i="1"/>
  <c r="D157" i="1"/>
  <c r="D461" i="1"/>
  <c r="D319" i="1"/>
  <c r="D388" i="1"/>
  <c r="D115" i="1"/>
  <c r="D63" i="1"/>
  <c r="D329" i="1"/>
  <c r="D456" i="1"/>
  <c r="D219" i="1"/>
  <c r="D322" i="1"/>
  <c r="D91" i="1"/>
  <c r="D435" i="1"/>
  <c r="D96" i="1"/>
  <c r="D111" i="1"/>
  <c r="D125" i="1"/>
  <c r="D352" i="1"/>
  <c r="D426" i="1"/>
  <c r="D399" i="1"/>
  <c r="D278" i="1"/>
  <c r="D55" i="1"/>
  <c r="D89" i="1"/>
  <c r="D220" i="1"/>
  <c r="D33" i="1"/>
  <c r="D291" i="1"/>
  <c r="D64" i="1"/>
  <c r="D42" i="1"/>
  <c r="D17" i="1"/>
  <c r="D112" i="1"/>
  <c r="D300" i="1"/>
  <c r="D245" i="1"/>
  <c r="D367" i="1"/>
  <c r="D372" i="1"/>
  <c r="D398" i="1"/>
  <c r="D436" i="1"/>
  <c r="D457" i="1"/>
  <c r="D344" i="1"/>
  <c r="D472" i="1"/>
  <c r="D360" i="1"/>
  <c r="D221" i="1"/>
  <c r="D492" i="1"/>
  <c r="D318" i="1"/>
  <c r="D446" i="1"/>
  <c r="D107" i="1"/>
  <c r="D226" i="1"/>
  <c r="D407" i="1"/>
  <c r="D30" i="1"/>
  <c r="D45" i="1"/>
  <c r="D191" i="1"/>
  <c r="D239" i="1"/>
  <c r="D146" i="1"/>
  <c r="D206" i="1"/>
  <c r="D432" i="1"/>
  <c r="D249" i="1"/>
  <c r="D87" i="1"/>
  <c r="D23" i="1"/>
  <c r="D467" i="1"/>
  <c r="D303" i="1"/>
  <c r="D49" i="1"/>
  <c r="D110" i="1"/>
  <c r="D182" i="1"/>
  <c r="D477" i="1"/>
  <c r="D131" i="1"/>
  <c r="D228" i="1"/>
  <c r="D114" i="1"/>
  <c r="D77" i="1"/>
  <c r="D158" i="1"/>
  <c r="D247" i="1"/>
  <c r="D338" i="1"/>
  <c r="D333" i="1"/>
  <c r="D353" i="1"/>
  <c r="D264" i="1"/>
  <c r="D284" i="1"/>
  <c r="D6" i="1"/>
  <c r="D501" i="1"/>
  <c r="D385" i="1"/>
  <c r="D493" i="1"/>
  <c r="D126" i="1"/>
  <c r="D244" i="1"/>
  <c r="D161" i="1"/>
  <c r="D233" i="1"/>
  <c r="D383" i="1"/>
  <c r="D422" i="1"/>
  <c r="D324" i="1"/>
  <c r="D408" i="1"/>
  <c r="D451" i="1"/>
  <c r="D177" i="1"/>
  <c r="D10" i="1"/>
  <c r="D231" i="1"/>
  <c r="D270" i="1"/>
  <c r="D138" i="1"/>
  <c r="D69" i="1"/>
  <c r="D473" i="1"/>
  <c r="D56" i="1"/>
  <c r="D26" i="1"/>
  <c r="D307" i="1"/>
  <c r="D53" i="1"/>
  <c r="D240" i="1"/>
  <c r="D308" i="1"/>
  <c r="D127" i="1"/>
  <c r="D116" i="1"/>
  <c r="D345" i="1"/>
  <c r="D309" i="1"/>
  <c r="D444" i="1"/>
  <c r="D104" i="1"/>
  <c r="D60" i="1"/>
  <c r="D232" i="1"/>
  <c r="D93" i="1"/>
  <c r="D241" i="1"/>
  <c r="D263" i="1"/>
  <c r="D465" i="1"/>
  <c r="D355" i="1"/>
  <c r="D358" i="1"/>
  <c r="D215" i="1"/>
  <c r="D250" i="1"/>
  <c r="D48" i="1"/>
  <c r="D404" i="1"/>
  <c r="D377" i="1"/>
  <c r="D488" i="1"/>
  <c r="D149" i="1"/>
  <c r="D194" i="1"/>
  <c r="D346" i="1"/>
  <c r="D108" i="1"/>
  <c r="D39" i="1"/>
  <c r="D139" i="1"/>
  <c r="D142" i="1"/>
  <c r="D471" i="1"/>
  <c r="D413" i="1"/>
  <c r="D40" i="1"/>
  <c r="D13" i="1"/>
  <c r="D169" i="1"/>
  <c r="D217" i="1"/>
  <c r="D415" i="1"/>
  <c r="D330" i="1"/>
  <c r="D51" i="1"/>
  <c r="D150" i="1"/>
  <c r="D78" i="1"/>
  <c r="D433" i="1"/>
  <c r="D482" i="1"/>
  <c r="D386" i="1"/>
  <c r="D118" i="1"/>
  <c r="D81" i="1"/>
  <c r="D265" i="1"/>
  <c r="D494" i="1"/>
  <c r="D190" i="1"/>
  <c r="D273" i="1"/>
  <c r="D80" i="1"/>
  <c r="D128" i="1"/>
  <c r="D443" i="1"/>
  <c r="D314" i="1"/>
  <c r="D124" i="1"/>
  <c r="D210" i="1"/>
  <c r="D74" i="1"/>
  <c r="D271" i="1"/>
  <c r="D198" i="1"/>
  <c r="D50" i="1"/>
  <c r="D416" i="1"/>
  <c r="D379" i="1"/>
  <c r="D31" i="1"/>
  <c r="D98" i="1"/>
  <c r="D297" i="1"/>
  <c r="D368" i="1"/>
  <c r="D58" i="1"/>
  <c r="D448" i="1"/>
  <c r="D175" i="1"/>
  <c r="D212" i="1"/>
  <c r="D428" i="1"/>
  <c r="D62" i="1"/>
  <c r="D405" i="1"/>
  <c r="D75" i="1"/>
  <c r="D394" i="1"/>
  <c r="D46" i="1"/>
  <c r="D462" i="1"/>
  <c r="D459" i="1"/>
  <c r="D292" i="1"/>
  <c r="D20" i="1"/>
  <c r="D349" i="1"/>
  <c r="D234" i="1"/>
  <c r="D197" i="1"/>
  <c r="D460" i="1"/>
  <c r="D224" i="1"/>
  <c r="D332" i="1"/>
  <c r="D400" i="1"/>
  <c r="C400" i="1"/>
  <c r="C321" i="1"/>
  <c r="C196" i="1"/>
  <c r="C18" i="1"/>
  <c r="C294" i="1"/>
  <c r="C497" i="1"/>
  <c r="C384" i="1"/>
  <c r="C458" i="1"/>
  <c r="C15" i="1"/>
  <c r="C423" i="1"/>
  <c r="C434" i="1"/>
  <c r="C147" i="1"/>
  <c r="C133" i="1"/>
  <c r="C183" i="1"/>
  <c r="C391" i="1"/>
  <c r="C364" i="1"/>
  <c r="C495" i="1"/>
  <c r="C392" i="1"/>
  <c r="C227" i="1"/>
  <c r="C424" i="1"/>
  <c r="C299" i="1"/>
  <c r="C207" i="1"/>
  <c r="C25" i="1"/>
  <c r="C418" i="1"/>
  <c r="C483" i="1"/>
  <c r="C279" i="1"/>
  <c r="C268" i="1"/>
  <c r="C41" i="1"/>
  <c r="C478" i="1"/>
  <c r="C171" i="1"/>
  <c r="C165" i="1"/>
  <c r="C365" i="1"/>
  <c r="C163" i="1"/>
  <c r="C154" i="1"/>
  <c r="C347" i="1"/>
  <c r="C496" i="1"/>
  <c r="C317" i="1"/>
  <c r="C216" i="1"/>
  <c r="C468" i="1"/>
  <c r="C313" i="1"/>
  <c r="C280" i="1"/>
  <c r="C113" i="1"/>
  <c r="C189" i="1"/>
  <c r="C429" i="1"/>
  <c r="C180" i="1"/>
  <c r="C376" i="1"/>
  <c r="C438" i="1"/>
  <c r="C369" i="1"/>
  <c r="C68" i="1"/>
  <c r="C61" i="1"/>
  <c r="C401" i="1"/>
  <c r="C5" i="1"/>
  <c r="C117" i="1"/>
  <c r="C100" i="1"/>
  <c r="C135" i="1"/>
  <c r="C499" i="1"/>
  <c r="C410" i="1"/>
  <c r="C316" i="1"/>
  <c r="C421" i="1"/>
  <c r="C351" i="1"/>
  <c r="C21" i="1"/>
  <c r="C258" i="1"/>
  <c r="C237" i="1"/>
  <c r="C178" i="1"/>
  <c r="C298" i="1"/>
  <c r="C186" i="1"/>
  <c r="C274" i="1"/>
  <c r="C287" i="1"/>
  <c r="C293" i="1"/>
  <c r="C390" i="1"/>
  <c r="C474" i="1"/>
  <c r="C361" i="1"/>
  <c r="C201" i="1"/>
  <c r="C437" i="1"/>
  <c r="C83" i="1"/>
  <c r="C283" i="1"/>
  <c r="C466" i="1"/>
  <c r="C106" i="1"/>
  <c r="C490" i="1"/>
  <c r="C411" i="1"/>
  <c r="C479" i="1"/>
  <c r="C498" i="1"/>
  <c r="C380" i="1"/>
  <c r="C397" i="1"/>
  <c r="C354" i="1"/>
  <c r="C285" i="1"/>
  <c r="C199" i="1"/>
  <c r="C445" i="1"/>
  <c r="C65" i="1"/>
  <c r="C101" i="1"/>
  <c r="C334" i="1"/>
  <c r="C430" i="1"/>
  <c r="C235" i="1"/>
  <c r="C86" i="1"/>
  <c r="C469" i="1"/>
  <c r="C218" i="1"/>
  <c r="C37" i="1"/>
  <c r="C311" i="1"/>
  <c r="C251" i="1"/>
  <c r="C84" i="1"/>
  <c r="C170" i="1"/>
  <c r="C152" i="1"/>
  <c r="C288" i="1"/>
  <c r="C323" i="1"/>
  <c r="C85" i="1"/>
  <c r="C200" i="1"/>
  <c r="C79" i="1"/>
  <c r="C119" i="1"/>
  <c r="C95" i="1"/>
  <c r="C54" i="1"/>
  <c r="C179" i="1"/>
  <c r="C185" i="1"/>
  <c r="C208" i="1"/>
  <c r="C373" i="1"/>
  <c r="C136" i="1"/>
  <c r="C173" i="1"/>
  <c r="C70" i="1"/>
  <c r="C295" i="1"/>
  <c r="C16" i="1"/>
  <c r="C102" i="1"/>
  <c r="C143" i="1"/>
  <c r="C52" i="1"/>
  <c r="C402" i="1"/>
  <c r="C269" i="1"/>
  <c r="C306" i="1"/>
  <c r="C440" i="1"/>
  <c r="C144" i="1"/>
  <c r="C204" i="1"/>
  <c r="C406" i="1"/>
  <c r="C320" i="1"/>
  <c r="C489" i="1"/>
  <c r="C480" i="1"/>
  <c r="C172" i="1"/>
  <c r="C32" i="1"/>
  <c r="C82" i="1"/>
  <c r="C463" i="1"/>
  <c r="C441" i="1"/>
  <c r="C205" i="1"/>
  <c r="C259" i="1"/>
  <c r="C187" i="1"/>
  <c r="C246" i="1"/>
  <c r="C342" i="1"/>
  <c r="C289" i="1"/>
  <c r="C286" i="1"/>
  <c r="C222" i="1"/>
  <c r="C66" i="1"/>
  <c r="C452" i="1"/>
  <c r="C340" i="1"/>
  <c r="C290" i="1"/>
  <c r="C155" i="1"/>
  <c r="C34" i="1"/>
  <c r="C412" i="1"/>
  <c r="C276" i="1"/>
  <c r="C262" i="1"/>
  <c r="C449" i="1"/>
  <c r="C176" i="1"/>
  <c r="C470" i="1"/>
  <c r="C103" i="1"/>
  <c r="C261" i="1"/>
  <c r="C92" i="1"/>
  <c r="C475" i="1"/>
  <c r="C414" i="1"/>
  <c r="C238" i="1"/>
  <c r="C99" i="1"/>
  <c r="C109" i="1"/>
  <c r="C2" i="1"/>
  <c r="C225" i="1"/>
  <c r="C19" i="1"/>
  <c r="C257" i="1"/>
  <c r="C450" i="1"/>
  <c r="C211" i="1"/>
  <c r="C500" i="1"/>
  <c r="C11" i="1"/>
  <c r="C7" i="1"/>
  <c r="C181" i="1"/>
  <c r="C253" i="1"/>
  <c r="C9" i="1"/>
  <c r="C3" i="1"/>
  <c r="C168" i="1"/>
  <c r="C326" i="1"/>
  <c r="C254" i="1"/>
  <c r="C192" i="1"/>
  <c r="C156" i="1"/>
  <c r="C76" i="1"/>
  <c r="C243" i="1"/>
  <c r="C275" i="1"/>
  <c r="C164" i="1"/>
  <c r="C4" i="1"/>
  <c r="C331" i="1"/>
  <c r="C335" i="1"/>
  <c r="C431" i="1"/>
  <c r="C356" i="1"/>
  <c r="C202" i="1"/>
  <c r="C148" i="1"/>
  <c r="C403" i="1"/>
  <c r="C140" i="1"/>
  <c r="C59" i="1"/>
  <c r="C230" i="1"/>
  <c r="C28" i="1"/>
  <c r="C427" i="1"/>
  <c r="C481" i="1"/>
  <c r="C315" i="1"/>
  <c r="C27" i="1"/>
  <c r="C312" i="1"/>
  <c r="C14" i="1"/>
  <c r="C375" i="1"/>
  <c r="C134" i="1"/>
  <c r="C120" i="1"/>
  <c r="C166" i="1"/>
  <c r="C359" i="1"/>
  <c r="C341" i="1"/>
  <c r="C159" i="1"/>
  <c r="C447" i="1"/>
  <c r="C153" i="1"/>
  <c r="C8" i="1"/>
  <c r="C281" i="1"/>
  <c r="C387" i="1"/>
  <c r="C57" i="1"/>
  <c r="C419" i="1"/>
  <c r="C282" i="1"/>
  <c r="C236" i="1"/>
  <c r="C486" i="1"/>
  <c r="C305" i="1"/>
  <c r="C476" i="1"/>
  <c r="C327" i="1"/>
  <c r="C455" i="1"/>
  <c r="C395" i="1"/>
  <c r="C122" i="1"/>
  <c r="C442" i="1"/>
  <c r="C357" i="1"/>
  <c r="C370" i="1"/>
  <c r="C209" i="1"/>
  <c r="C193" i="1"/>
  <c r="C214" i="1"/>
  <c r="C491" i="1"/>
  <c r="C29" i="1"/>
  <c r="C162" i="1"/>
  <c r="C425" i="1"/>
  <c r="C374" i="1"/>
  <c r="C22" i="1"/>
  <c r="C328" i="1"/>
  <c r="C88" i="1"/>
  <c r="C36" i="1"/>
  <c r="C464" i="1"/>
  <c r="C71" i="1"/>
  <c r="C439" i="1"/>
  <c r="C487" i="1"/>
  <c r="C121" i="1"/>
  <c r="C145" i="1"/>
  <c r="C229" i="1"/>
  <c r="C343" i="1"/>
  <c r="C371" i="1"/>
  <c r="C417" i="1"/>
  <c r="C38" i="1"/>
  <c r="C44" i="1"/>
  <c r="C325" i="1"/>
  <c r="C350" i="1"/>
  <c r="C255" i="1"/>
  <c r="C366" i="1"/>
  <c r="C485" i="1"/>
  <c r="C420" i="1"/>
  <c r="C337" i="1"/>
  <c r="C157" i="1"/>
  <c r="C160" i="1"/>
  <c r="C461" i="1"/>
  <c r="C319" i="1"/>
  <c r="C388" i="1"/>
  <c r="C115" i="1"/>
  <c r="C63" i="1"/>
  <c r="C329" i="1"/>
  <c r="C456" i="1"/>
  <c r="C219" i="1"/>
  <c r="C322" i="1"/>
  <c r="C91" i="1"/>
  <c r="C382" i="1"/>
  <c r="C435" i="1"/>
  <c r="C96" i="1"/>
  <c r="C111" i="1"/>
  <c r="C125" i="1"/>
  <c r="C352" i="1"/>
  <c r="C426" i="1"/>
  <c r="C399" i="1"/>
  <c r="C278" i="1"/>
  <c r="C55" i="1"/>
  <c r="C89" i="1"/>
  <c r="C336" i="1"/>
  <c r="C220" i="1"/>
  <c r="C33" i="1"/>
  <c r="C291" i="1"/>
  <c r="C64" i="1"/>
  <c r="C42" i="1"/>
  <c r="C17" i="1"/>
  <c r="C112" i="1"/>
  <c r="C300" i="1"/>
  <c r="C245" i="1"/>
  <c r="C367" i="1"/>
  <c r="C256" i="1"/>
  <c r="C372" i="1"/>
  <c r="C398" i="1"/>
  <c r="C436" i="1"/>
  <c r="C457" i="1"/>
  <c r="C344" i="1"/>
  <c r="C472" i="1"/>
  <c r="C360" i="1"/>
  <c r="C221" i="1"/>
  <c r="C318" i="1"/>
  <c r="C446" i="1"/>
  <c r="C302" i="1"/>
  <c r="C107" i="1"/>
  <c r="C226" i="1"/>
  <c r="C407" i="1"/>
  <c r="C30" i="1"/>
  <c r="C45" i="1"/>
  <c r="C191" i="1"/>
  <c r="C239" i="1"/>
  <c r="C146" i="1"/>
  <c r="C206" i="1"/>
  <c r="C432" i="1"/>
  <c r="C396" i="1"/>
  <c r="C249" i="1"/>
  <c r="C87" i="1"/>
  <c r="C23" i="1"/>
  <c r="C467" i="1"/>
  <c r="C303" i="1"/>
  <c r="C49" i="1"/>
  <c r="C110" i="1"/>
  <c r="C182" i="1"/>
  <c r="C477" i="1"/>
  <c r="C131" i="1"/>
  <c r="C454" i="1"/>
  <c r="C228" i="1"/>
  <c r="C114" i="1"/>
  <c r="C77" i="1"/>
  <c r="C158" i="1"/>
  <c r="C247" i="1"/>
  <c r="C338" i="1"/>
  <c r="C333" i="1"/>
  <c r="C353" i="1"/>
  <c r="C264" i="1"/>
  <c r="C284" i="1"/>
  <c r="C137" i="1"/>
  <c r="C6" i="1"/>
  <c r="C501" i="1"/>
  <c r="C385" i="1"/>
  <c r="C493" i="1"/>
  <c r="C126" i="1"/>
  <c r="C244" i="1"/>
  <c r="C161" i="1"/>
  <c r="C233" i="1"/>
  <c r="C383" i="1"/>
  <c r="C422" i="1"/>
  <c r="C141" i="1"/>
  <c r="C324" i="1"/>
  <c r="C408" i="1"/>
  <c r="C451" i="1"/>
  <c r="C177" i="1"/>
  <c r="C10" i="1"/>
  <c r="C231" i="1"/>
  <c r="C270" i="1"/>
  <c r="C138" i="1"/>
  <c r="C69" i="1"/>
  <c r="C473" i="1"/>
  <c r="C223" i="1"/>
  <c r="C56" i="1"/>
  <c r="C26" i="1"/>
  <c r="C307" i="1"/>
  <c r="C53" i="1"/>
  <c r="C240" i="1"/>
  <c r="C308" i="1"/>
  <c r="C127" i="1"/>
  <c r="C116" i="1"/>
  <c r="C345" i="1"/>
  <c r="C309" i="1"/>
  <c r="C43" i="1"/>
  <c r="C444" i="1"/>
  <c r="C104" i="1"/>
  <c r="C60" i="1"/>
  <c r="C232" i="1"/>
  <c r="C93" i="1"/>
  <c r="C241" i="1"/>
  <c r="C263" i="1"/>
  <c r="C465" i="1"/>
  <c r="C355" i="1"/>
  <c r="C358" i="1"/>
  <c r="C132" i="1"/>
  <c r="C215" i="1"/>
  <c r="C250" i="1"/>
  <c r="C48" i="1"/>
  <c r="C404" i="1"/>
  <c r="C377" i="1"/>
  <c r="C488" i="1"/>
  <c r="C149" i="1"/>
  <c r="C194" i="1"/>
  <c r="C346" i="1"/>
  <c r="C108" i="1"/>
  <c r="C304" i="1"/>
  <c r="C39" i="1"/>
  <c r="C139" i="1"/>
  <c r="C142" i="1"/>
  <c r="C471" i="1"/>
  <c r="C413" i="1"/>
  <c r="C40" i="1"/>
  <c r="C13" i="1"/>
  <c r="C169" i="1"/>
  <c r="C217" i="1"/>
  <c r="C415" i="1"/>
  <c r="C24" i="1"/>
  <c r="C330" i="1"/>
  <c r="C51" i="1"/>
  <c r="C150" i="1"/>
  <c r="C78" i="1"/>
  <c r="C433" i="1"/>
  <c r="C482" i="1"/>
  <c r="C386" i="1"/>
  <c r="C118" i="1"/>
  <c r="C81" i="1"/>
  <c r="C265" i="1"/>
  <c r="C409" i="1"/>
  <c r="C494" i="1"/>
  <c r="C190" i="1"/>
  <c r="C273" i="1"/>
  <c r="C80" i="1"/>
  <c r="C128" i="1"/>
  <c r="C443" i="1"/>
  <c r="C314" i="1"/>
  <c r="C124" i="1"/>
  <c r="C210" i="1"/>
  <c r="C74" i="1"/>
  <c r="C129" i="1"/>
  <c r="C271" i="1"/>
  <c r="C198" i="1"/>
  <c r="C50" i="1"/>
  <c r="C416" i="1"/>
  <c r="C379" i="1"/>
  <c r="C31" i="1"/>
  <c r="C98" i="1"/>
  <c r="C297" i="1"/>
  <c r="C58" i="1"/>
  <c r="C448" i="1"/>
  <c r="C301" i="1"/>
  <c r="C175" i="1"/>
  <c r="C212" i="1"/>
  <c r="C428" i="1"/>
  <c r="C62" i="1"/>
  <c r="C405" i="1"/>
  <c r="C75" i="1"/>
  <c r="C394" i="1"/>
  <c r="C46" i="1"/>
  <c r="C462" i="1"/>
  <c r="C459" i="1"/>
  <c r="C167" i="1"/>
  <c r="C292" i="1"/>
  <c r="C20" i="1"/>
  <c r="C349" i="1"/>
  <c r="C234" i="1"/>
  <c r="C197" i="1"/>
  <c r="C460" i="1"/>
  <c r="C224" i="1"/>
  <c r="C332" i="1"/>
  <c r="K196" i="1"/>
  <c r="J363" i="1"/>
  <c r="K423" i="1"/>
  <c r="K434" i="1"/>
  <c r="J183" i="1"/>
  <c r="K248" i="1"/>
  <c r="K299" i="1"/>
  <c r="K207" i="1"/>
  <c r="J483" i="1"/>
  <c r="K242" i="1"/>
  <c r="K365" i="1"/>
  <c r="K429" i="1"/>
  <c r="K438" i="1"/>
  <c r="J35" i="1"/>
  <c r="J135" i="1"/>
  <c r="K298" i="1"/>
  <c r="J186" i="1"/>
  <c r="J293" i="1"/>
  <c r="J283" i="1"/>
  <c r="J411" i="1"/>
  <c r="J348" i="1"/>
  <c r="J199" i="1"/>
  <c r="J445" i="1"/>
  <c r="K334" i="1"/>
  <c r="J381" i="1"/>
  <c r="K251" i="1"/>
  <c r="J152" i="1"/>
  <c r="K95" i="1"/>
  <c r="J54" i="1"/>
  <c r="J208" i="1"/>
  <c r="J184" i="1"/>
  <c r="K143" i="1"/>
  <c r="J269" i="1"/>
  <c r="J105" i="1"/>
  <c r="K82" i="1"/>
  <c r="K73" i="1"/>
  <c r="K289" i="1"/>
  <c r="J66" i="1"/>
  <c r="J362" i="1"/>
  <c r="J276" i="1"/>
  <c r="K262" i="1"/>
  <c r="J195" i="1"/>
  <c r="J99" i="1"/>
  <c r="K19" i="1"/>
  <c r="K266" i="1"/>
  <c r="J181" i="1"/>
  <c r="J253" i="1"/>
  <c r="J168" i="1"/>
  <c r="J275" i="1"/>
  <c r="K164" i="1"/>
  <c r="K335" i="1"/>
  <c r="J260" i="1"/>
  <c r="K59" i="1"/>
  <c r="J230" i="1"/>
  <c r="J481" i="1"/>
  <c r="K484" i="1"/>
  <c r="J120" i="1"/>
  <c r="K159" i="1"/>
  <c r="J393" i="1"/>
  <c r="J419" i="1"/>
  <c r="K282" i="1"/>
  <c r="K305" i="1"/>
  <c r="K357" i="1"/>
  <c r="J214" i="1"/>
  <c r="K188" i="1"/>
  <c r="K328" i="1"/>
  <c r="K71" i="1"/>
  <c r="J453" i="1"/>
  <c r="K371" i="1"/>
  <c r="J417" i="1"/>
  <c r="J325" i="1"/>
  <c r="K277" i="1"/>
  <c r="K157" i="1"/>
  <c r="J388" i="1"/>
  <c r="K123" i="1"/>
  <c r="J382" i="1"/>
  <c r="K97" i="1"/>
  <c r="J89" i="1"/>
  <c r="J336" i="1"/>
  <c r="J291" i="1"/>
  <c r="K174" i="1"/>
  <c r="J367" i="1"/>
  <c r="J256" i="1"/>
  <c r="J436" i="1"/>
  <c r="K492" i="1"/>
  <c r="J302" i="1"/>
  <c r="J67" i="1"/>
  <c r="J23" i="1"/>
  <c r="J130" i="1"/>
  <c r="K131" i="1"/>
  <c r="J454" i="1"/>
  <c r="J77" i="1"/>
  <c r="J203" i="1"/>
  <c r="K137" i="1"/>
  <c r="K385" i="1"/>
  <c r="K252" i="1"/>
  <c r="K141" i="1"/>
  <c r="J473" i="1"/>
  <c r="J223" i="1"/>
  <c r="K72" i="1"/>
  <c r="J309" i="1"/>
  <c r="K43" i="1"/>
  <c r="J60" i="1"/>
  <c r="J272" i="1"/>
  <c r="J358" i="1"/>
  <c r="K48" i="1"/>
  <c r="K12" i="1"/>
  <c r="K108" i="1"/>
  <c r="J142" i="1"/>
  <c r="J296" i="1"/>
  <c r="J150" i="1"/>
  <c r="J151" i="1"/>
  <c r="J265" i="1"/>
  <c r="K409" i="1"/>
  <c r="J74" i="1"/>
  <c r="K129" i="1"/>
  <c r="J368" i="1"/>
  <c r="J448" i="1"/>
  <c r="J301" i="1"/>
  <c r="J428" i="1"/>
  <c r="J378" i="1"/>
  <c r="K459" i="1"/>
  <c r="J349" i="1"/>
  <c r="H400" i="1"/>
  <c r="H321" i="1"/>
  <c r="G196" i="1"/>
  <c r="M18" i="1"/>
  <c r="O18" i="1" s="1"/>
  <c r="M384" i="1"/>
  <c r="M458" i="1"/>
  <c r="O458" i="1" s="1"/>
  <c r="M423" i="1"/>
  <c r="H434" i="1"/>
  <c r="G147" i="1"/>
  <c r="H183" i="1"/>
  <c r="H391" i="1"/>
  <c r="M392" i="1"/>
  <c r="M227" i="1"/>
  <c r="O227" i="1" s="1"/>
  <c r="H299" i="1"/>
  <c r="H207" i="1"/>
  <c r="H25" i="1"/>
  <c r="H483" i="1"/>
  <c r="H279" i="1"/>
  <c r="G478" i="1"/>
  <c r="H171" i="1"/>
  <c r="M365" i="1"/>
  <c r="G163" i="1"/>
  <c r="G154" i="1"/>
  <c r="M496" i="1"/>
  <c r="O496" i="1" s="1"/>
  <c r="H317" i="1"/>
  <c r="G313" i="1"/>
  <c r="H280" i="1"/>
  <c r="H189" i="1"/>
  <c r="G429" i="1"/>
  <c r="H180" i="1"/>
  <c r="H438" i="1"/>
  <c r="H369" i="1"/>
  <c r="H401" i="1"/>
  <c r="H5" i="1"/>
  <c r="G100" i="1"/>
  <c r="G135" i="1"/>
  <c r="M499" i="1"/>
  <c r="O499" i="1" s="1"/>
  <c r="H316" i="1"/>
  <c r="M421" i="1"/>
  <c r="O421" i="1" s="1"/>
  <c r="G258" i="1"/>
  <c r="M237" i="1"/>
  <c r="O237" i="1" s="1"/>
  <c r="H298" i="1"/>
  <c r="M186" i="1"/>
  <c r="M274" i="1"/>
  <c r="O274" i="1" s="1"/>
  <c r="M293" i="1"/>
  <c r="O293" i="1" s="1"/>
  <c r="M390" i="1"/>
  <c r="O390" i="1" s="1"/>
  <c r="M201" i="1"/>
  <c r="G283" i="1"/>
  <c r="M466" i="1"/>
  <c r="O466" i="1" s="1"/>
  <c r="G479" i="1"/>
  <c r="G397" i="1"/>
  <c r="M354" i="1"/>
  <c r="O354" i="1" s="1"/>
  <c r="M199" i="1"/>
  <c r="M445" i="1"/>
  <c r="M65" i="1"/>
  <c r="O65" i="1" s="1"/>
  <c r="H334" i="1"/>
  <c r="H430" i="1"/>
  <c r="G469" i="1"/>
  <c r="G218" i="1"/>
  <c r="G311" i="1"/>
  <c r="G251" i="1"/>
  <c r="M84" i="1"/>
  <c r="O84" i="1" s="1"/>
  <c r="G288" i="1"/>
  <c r="M200" i="1"/>
  <c r="M79" i="1"/>
  <c r="O79" i="1" s="1"/>
  <c r="M95" i="1"/>
  <c r="H54" i="1"/>
  <c r="G179" i="1"/>
  <c r="M208" i="1"/>
  <c r="O208" i="1" s="1"/>
  <c r="M70" i="1"/>
  <c r="G295" i="1"/>
  <c r="M102" i="1"/>
  <c r="M52" i="1"/>
  <c r="O52" i="1" s="1"/>
  <c r="M204" i="1"/>
  <c r="G406" i="1"/>
  <c r="G489" i="1"/>
  <c r="G480" i="1"/>
  <c r="H172" i="1"/>
  <c r="G82" i="1"/>
  <c r="M463" i="1"/>
  <c r="O463" i="1" s="1"/>
  <c r="G259" i="1"/>
  <c r="H187" i="1"/>
  <c r="H246" i="1"/>
  <c r="M342" i="1"/>
  <c r="H289" i="1"/>
  <c r="G66" i="1"/>
  <c r="G340" i="1"/>
  <c r="M155" i="1"/>
  <c r="H34" i="1"/>
  <c r="G449" i="1"/>
  <c r="G176" i="1"/>
  <c r="H470" i="1"/>
  <c r="H103" i="1"/>
  <c r="M475" i="1"/>
  <c r="M109" i="1"/>
  <c r="G2" i="1"/>
  <c r="G19" i="1"/>
  <c r="M257" i="1"/>
  <c r="O257" i="1" s="1"/>
  <c r="H500" i="1"/>
  <c r="H11" i="1"/>
  <c r="H181" i="1"/>
  <c r="M253" i="1"/>
  <c r="H168" i="1"/>
  <c r="M156" i="1"/>
  <c r="O156" i="1" s="1"/>
  <c r="M76" i="1"/>
  <c r="O76" i="1" s="1"/>
  <c r="G275" i="1"/>
  <c r="M164" i="1"/>
  <c r="M4" i="1"/>
  <c r="O4" i="1" s="1"/>
  <c r="M335" i="1"/>
  <c r="O335" i="1" s="1"/>
  <c r="H431" i="1"/>
  <c r="H148" i="1"/>
  <c r="G59" i="1"/>
  <c r="H230" i="1"/>
  <c r="G28" i="1"/>
  <c r="G315" i="1"/>
  <c r="M14" i="1"/>
  <c r="O14" i="1" s="1"/>
  <c r="M375" i="1"/>
  <c r="O375" i="1" s="1"/>
  <c r="H484" i="1"/>
  <c r="G120" i="1"/>
  <c r="M166" i="1"/>
  <c r="M359" i="1"/>
  <c r="O359" i="1" s="1"/>
  <c r="G159" i="1"/>
  <c r="M447" i="1"/>
  <c r="O447" i="1" s="1"/>
  <c r="H281" i="1"/>
  <c r="M387" i="1"/>
  <c r="O387" i="1" s="1"/>
  <c r="M419" i="1"/>
  <c r="M282" i="1"/>
  <c r="M236" i="1"/>
  <c r="O236" i="1" s="1"/>
  <c r="G305" i="1"/>
  <c r="G476" i="1"/>
  <c r="M122" i="1"/>
  <c r="O122" i="1" s="1"/>
  <c r="H357" i="1"/>
  <c r="H370" i="1"/>
  <c r="H209" i="1"/>
  <c r="M214" i="1"/>
  <c r="O214" i="1" s="1"/>
  <c r="G491" i="1"/>
  <c r="G425" i="1"/>
  <c r="M374" i="1"/>
  <c r="O374" i="1" s="1"/>
  <c r="G328" i="1"/>
  <c r="G88" i="1"/>
  <c r="G36" i="1"/>
  <c r="H439" i="1"/>
  <c r="M145" i="1"/>
  <c r="H229" i="1"/>
  <c r="G371" i="1"/>
  <c r="M417" i="1"/>
  <c r="H38" i="1"/>
  <c r="G325" i="1"/>
  <c r="H350" i="1"/>
  <c r="G366" i="1"/>
  <c r="H485" i="1"/>
  <c r="H420" i="1"/>
  <c r="H157" i="1"/>
  <c r="H160" i="1"/>
  <c r="M461" i="1"/>
  <c r="O461" i="1" s="1"/>
  <c r="G388" i="1"/>
  <c r="M115" i="1"/>
  <c r="O115" i="1" s="1"/>
  <c r="M456" i="1"/>
  <c r="M219" i="1"/>
  <c r="O219" i="1" s="1"/>
  <c r="M123" i="1"/>
  <c r="O123" i="1" s="1"/>
  <c r="G91" i="1"/>
  <c r="M382" i="1"/>
  <c r="G435" i="1"/>
  <c r="M125" i="1"/>
  <c r="O125" i="1" s="1"/>
  <c r="H278" i="1"/>
  <c r="H89" i="1"/>
  <c r="M336" i="1"/>
  <c r="G220" i="1"/>
  <c r="M64" i="1"/>
  <c r="O64" i="1" s="1"/>
  <c r="H112" i="1"/>
  <c r="H300" i="1"/>
  <c r="H367" i="1"/>
  <c r="M256" i="1"/>
  <c r="M372" i="1"/>
  <c r="O372" i="1" s="1"/>
  <c r="H436" i="1"/>
  <c r="G457" i="1"/>
  <c r="M221" i="1"/>
  <c r="O221" i="1" s="1"/>
  <c r="G446" i="1"/>
  <c r="M302" i="1"/>
  <c r="M107" i="1"/>
  <c r="O107" i="1" s="1"/>
  <c r="M407" i="1"/>
  <c r="O407" i="1" s="1"/>
  <c r="G30" i="1"/>
  <c r="M239" i="1"/>
  <c r="M146" i="1"/>
  <c r="O146" i="1" s="1"/>
  <c r="M432" i="1"/>
  <c r="H396" i="1"/>
  <c r="H249" i="1"/>
  <c r="G23" i="1"/>
  <c r="G467" i="1"/>
  <c r="M110" i="1"/>
  <c r="M182" i="1"/>
  <c r="O182" i="1" s="1"/>
  <c r="M131" i="1"/>
  <c r="M228" i="1"/>
  <c r="O228" i="1" s="1"/>
  <c r="M77" i="1"/>
  <c r="O77" i="1" s="1"/>
  <c r="G247" i="1"/>
  <c r="M333" i="1"/>
  <c r="G353" i="1"/>
  <c r="H284" i="1"/>
  <c r="M6" i="1"/>
  <c r="O6" i="1" s="1"/>
  <c r="G385" i="1"/>
  <c r="M493" i="1"/>
  <c r="O493" i="1" s="1"/>
  <c r="H161" i="1"/>
  <c r="G233" i="1"/>
  <c r="G252" i="1"/>
  <c r="G422" i="1"/>
  <c r="M141" i="1"/>
  <c r="G324" i="1"/>
  <c r="M408" i="1"/>
  <c r="O408" i="1" s="1"/>
  <c r="G451" i="1"/>
  <c r="H177" i="1"/>
  <c r="H231" i="1"/>
  <c r="H138" i="1"/>
  <c r="G473" i="1"/>
  <c r="M223" i="1"/>
  <c r="G56" i="1"/>
  <c r="M307" i="1"/>
  <c r="O307" i="1" s="1"/>
  <c r="G53" i="1"/>
  <c r="G127" i="1"/>
  <c r="H116" i="1"/>
  <c r="G72" i="1"/>
  <c r="H309" i="1"/>
  <c r="M444" i="1"/>
  <c r="O444" i="1" s="1"/>
  <c r="H60" i="1"/>
  <c r="H232" i="1"/>
  <c r="H263" i="1"/>
  <c r="G465" i="1"/>
  <c r="G272" i="1"/>
  <c r="M358" i="1"/>
  <c r="G132" i="1"/>
  <c r="M215" i="1"/>
  <c r="O215" i="1" s="1"/>
  <c r="M48" i="1"/>
  <c r="O48" i="1" s="1"/>
  <c r="G404" i="1"/>
  <c r="G377" i="1"/>
  <c r="G149" i="1"/>
  <c r="G194" i="1"/>
  <c r="G108" i="1"/>
  <c r="G304" i="1"/>
  <c r="H39" i="1"/>
  <c r="G142" i="1"/>
  <c r="G413" i="1"/>
  <c r="M169" i="1"/>
  <c r="O169" i="1" s="1"/>
  <c r="G296" i="1"/>
  <c r="G415" i="1"/>
  <c r="H24" i="1"/>
  <c r="M330" i="1"/>
  <c r="O330" i="1" s="1"/>
  <c r="H150" i="1"/>
  <c r="H78" i="1"/>
  <c r="G386" i="1"/>
  <c r="H118" i="1"/>
  <c r="H265" i="1"/>
  <c r="G409" i="1"/>
  <c r="G494" i="1"/>
  <c r="G80" i="1"/>
  <c r="G314" i="1"/>
  <c r="H124" i="1"/>
  <c r="G90" i="1"/>
  <c r="M74" i="1"/>
  <c r="G129" i="1"/>
  <c r="M271" i="1"/>
  <c r="O271" i="1" s="1"/>
  <c r="M198" i="1"/>
  <c r="O198" i="1" s="1"/>
  <c r="H50" i="1"/>
  <c r="H416" i="1"/>
  <c r="M98" i="1"/>
  <c r="M297" i="1"/>
  <c r="O297" i="1" s="1"/>
  <c r="G368" i="1"/>
  <c r="M58" i="1"/>
  <c r="M301" i="1"/>
  <c r="G212" i="1"/>
  <c r="G428" i="1"/>
  <c r="G62" i="1"/>
  <c r="G405" i="1"/>
  <c r="G394" i="1"/>
  <c r="H46" i="1"/>
  <c r="G378" i="1"/>
  <c r="H459" i="1"/>
  <c r="M349" i="1"/>
  <c r="O349" i="1" s="1"/>
  <c r="M234" i="1"/>
  <c r="O234" i="1" s="1"/>
  <c r="G197" i="1"/>
  <c r="M224" i="1"/>
  <c r="G243" i="1"/>
  <c r="G308" i="1"/>
  <c r="M192" i="1"/>
  <c r="O192" i="1" s="1"/>
  <c r="H205" i="1"/>
  <c r="G133" i="1"/>
  <c r="G61" i="1"/>
  <c r="M140" i="1"/>
  <c r="G213" i="1"/>
  <c r="H114" i="1"/>
  <c r="H346" i="1"/>
  <c r="H210" i="1"/>
  <c r="G303" i="1"/>
  <c r="G266" i="1"/>
  <c r="M225" i="1"/>
  <c r="O225" i="1" s="1"/>
  <c r="G117" i="1"/>
  <c r="M174" i="1"/>
  <c r="O174" i="1" s="1"/>
  <c r="G21" i="1"/>
  <c r="H383" i="1"/>
  <c r="G426" i="1"/>
  <c r="H97" i="1"/>
  <c r="H390" i="1"/>
  <c r="G191" i="1"/>
  <c r="G285" i="1"/>
  <c r="G343" i="1"/>
  <c r="G83" i="1"/>
  <c r="H474" i="1"/>
  <c r="H26" i="1"/>
  <c r="H49" i="1"/>
  <c r="G121" i="1"/>
  <c r="G151" i="1"/>
  <c r="G18" i="1"/>
  <c r="H134" i="1"/>
  <c r="H495" i="1"/>
  <c r="G418" i="1"/>
  <c r="M126" i="1"/>
  <c r="O126" i="1" s="1"/>
  <c r="G139" i="1"/>
  <c r="G33" i="1"/>
  <c r="M320" i="1"/>
  <c r="H47" i="1"/>
  <c r="H290" i="1"/>
  <c r="M241" i="1"/>
  <c r="O241" i="1" s="1"/>
  <c r="G35" i="1"/>
  <c r="G361" i="1"/>
  <c r="H173" i="1"/>
  <c r="M267" i="1"/>
  <c r="O267" i="1" s="1"/>
  <c r="G81" i="1"/>
  <c r="G487" i="1"/>
  <c r="H190" i="1"/>
  <c r="G57" i="1"/>
  <c r="G355" i="1"/>
  <c r="G15" i="1"/>
  <c r="G398" i="1"/>
  <c r="G144" i="1"/>
  <c r="H7" i="1"/>
  <c r="G497" i="1"/>
  <c r="G364" i="1"/>
  <c r="G51" i="1"/>
  <c r="G195" i="1"/>
  <c r="G85" i="1"/>
  <c r="G337" i="1"/>
  <c r="G442" i="1"/>
  <c r="G331" i="1"/>
  <c r="G440" i="1"/>
  <c r="G93" i="1"/>
  <c r="G86" i="1"/>
  <c r="G37" i="1"/>
  <c r="G10" i="1"/>
  <c r="G277" i="1"/>
  <c r="G453" i="1"/>
  <c r="G260" i="1"/>
  <c r="G136" i="1"/>
  <c r="G73" i="1"/>
  <c r="G351" i="1"/>
  <c r="G379" i="1"/>
  <c r="G424" i="1"/>
  <c r="G153" i="1"/>
  <c r="G96" i="1"/>
  <c r="G255" i="1"/>
  <c r="G264" i="1"/>
  <c r="G339" i="1"/>
  <c r="G488" i="1"/>
  <c r="G16" i="1"/>
  <c r="G75" i="1"/>
  <c r="G402" i="1"/>
  <c r="G464" i="1"/>
  <c r="G217" i="1"/>
  <c r="G101" i="1"/>
  <c r="G130" i="1"/>
  <c r="G319" i="1"/>
  <c r="G20" i="1"/>
  <c r="G348" i="1"/>
  <c r="G472" i="1"/>
  <c r="G412" i="1"/>
  <c r="G298" i="1"/>
  <c r="G383" i="1"/>
  <c r="G92" i="1"/>
  <c r="G42" i="1"/>
  <c r="G250" i="1"/>
  <c r="G3" i="1"/>
  <c r="G206" i="1"/>
  <c r="G322" i="1"/>
  <c r="G345" i="1"/>
  <c r="G113" i="1"/>
  <c r="G226" i="1"/>
  <c r="G441" i="1"/>
  <c r="G261" i="1"/>
  <c r="G410" i="1"/>
  <c r="G40" i="1"/>
  <c r="G235" i="1"/>
  <c r="G119" i="1"/>
  <c r="G498" i="1"/>
  <c r="G134" i="1"/>
  <c r="G202" i="1"/>
  <c r="G193" i="1"/>
  <c r="G380" i="1"/>
  <c r="G445" i="1"/>
  <c r="G439" i="1"/>
  <c r="G240" i="1"/>
  <c r="G94" i="1"/>
  <c r="G287" i="1"/>
  <c r="G211" i="1"/>
  <c r="G69" i="1"/>
  <c r="G356" i="1"/>
  <c r="G290" i="1"/>
  <c r="G323" i="1"/>
  <c r="G238" i="1"/>
  <c r="G436" i="1"/>
  <c r="G486" i="1"/>
  <c r="G363" i="1"/>
  <c r="G63" i="1"/>
  <c r="G173" i="1"/>
  <c r="G338" i="1"/>
  <c r="G41" i="1"/>
  <c r="G352" i="1"/>
  <c r="G29" i="1"/>
  <c r="G312" i="1"/>
  <c r="G45" i="1"/>
  <c r="G362" i="1"/>
  <c r="G185" i="1"/>
  <c r="G376" i="1"/>
  <c r="H497" i="1"/>
  <c r="H364" i="1"/>
  <c r="H51" i="1"/>
  <c r="H195" i="1"/>
  <c r="H85" i="1"/>
  <c r="H337" i="1"/>
  <c r="H442" i="1"/>
  <c r="H331" i="1"/>
  <c r="H440" i="1"/>
  <c r="H93" i="1"/>
  <c r="H86" i="1"/>
  <c r="H37" i="1"/>
  <c r="H340" i="1"/>
  <c r="H10" i="1"/>
  <c r="H197" i="1"/>
  <c r="H277" i="1"/>
  <c r="H61" i="1"/>
  <c r="H252" i="1"/>
  <c r="H453" i="1"/>
  <c r="H260" i="1"/>
  <c r="H136" i="1"/>
  <c r="H73" i="1"/>
  <c r="H213" i="1"/>
  <c r="H351" i="1"/>
  <c r="H379" i="1"/>
  <c r="H424" i="1"/>
  <c r="H212" i="1"/>
  <c r="H153" i="1"/>
  <c r="H96" i="1"/>
  <c r="H255" i="1"/>
  <c r="H264" i="1"/>
  <c r="H339" i="1"/>
  <c r="H488" i="1"/>
  <c r="H16" i="1"/>
  <c r="H303" i="1"/>
  <c r="H75" i="1"/>
  <c r="H402" i="1"/>
  <c r="H464" i="1"/>
  <c r="H217" i="1"/>
  <c r="H101" i="1"/>
  <c r="H130" i="1"/>
  <c r="H319" i="1"/>
  <c r="H20" i="1"/>
  <c r="H377" i="1"/>
  <c r="H371" i="1"/>
  <c r="H422" i="1"/>
  <c r="H348" i="1"/>
  <c r="H247" i="1"/>
  <c r="H472" i="1"/>
  <c r="H412" i="1"/>
  <c r="H72" i="1"/>
  <c r="H92" i="1"/>
  <c r="H42" i="1"/>
  <c r="H250" i="1"/>
  <c r="H3" i="1"/>
  <c r="H206" i="1"/>
  <c r="H322" i="1"/>
  <c r="H345" i="1"/>
  <c r="H113" i="1"/>
  <c r="H368" i="1"/>
  <c r="H226" i="1"/>
  <c r="H441" i="1"/>
  <c r="H446" i="1"/>
  <c r="H261" i="1"/>
  <c r="H410" i="1"/>
  <c r="H40" i="1"/>
  <c r="H235" i="1"/>
  <c r="H119" i="1"/>
  <c r="H498" i="1"/>
  <c r="H489" i="1"/>
  <c r="H202" i="1"/>
  <c r="H193" i="1"/>
  <c r="H380" i="1"/>
  <c r="H418" i="1"/>
  <c r="H413" i="1"/>
  <c r="H240" i="1"/>
  <c r="H94" i="1"/>
  <c r="H139" i="1"/>
  <c r="H287" i="1"/>
  <c r="H33" i="1"/>
  <c r="H211" i="1"/>
  <c r="H69" i="1"/>
  <c r="H356" i="1"/>
  <c r="H323" i="1"/>
  <c r="H238" i="1"/>
  <c r="H35" i="1"/>
  <c r="H486" i="1"/>
  <c r="H363" i="1"/>
  <c r="H63" i="1"/>
  <c r="H480" i="1"/>
  <c r="H338" i="1"/>
  <c r="H41" i="1"/>
  <c r="H352" i="1"/>
  <c r="H29" i="1"/>
  <c r="H312" i="1"/>
  <c r="H487" i="1"/>
  <c r="H355" i="1"/>
  <c r="H15" i="1"/>
  <c r="H45" i="1"/>
  <c r="H362" i="1"/>
  <c r="H144" i="1"/>
  <c r="H120" i="1"/>
  <c r="H185" i="1"/>
  <c r="H376" i="1"/>
  <c r="J31" i="1"/>
  <c r="J497" i="1"/>
  <c r="J46" i="1"/>
  <c r="J243" i="1"/>
  <c r="K364" i="1"/>
  <c r="J51" i="1"/>
  <c r="J98" i="1"/>
  <c r="K384" i="1"/>
  <c r="J467" i="1"/>
  <c r="J479" i="1"/>
  <c r="J321" i="1"/>
  <c r="J176" i="1"/>
  <c r="J85" i="1"/>
  <c r="J360" i="1"/>
  <c r="J229" i="1"/>
  <c r="K258" i="1"/>
  <c r="J270" i="1"/>
  <c r="K469" i="1"/>
  <c r="J337" i="1"/>
  <c r="J122" i="1"/>
  <c r="K450" i="1"/>
  <c r="J162" i="1"/>
  <c r="J146" i="1"/>
  <c r="J442" i="1"/>
  <c r="K449" i="1"/>
  <c r="J170" i="1"/>
  <c r="J366" i="1"/>
  <c r="K286" i="1"/>
  <c r="J447" i="1"/>
  <c r="J306" i="1"/>
  <c r="J37" i="1"/>
  <c r="J372" i="1"/>
  <c r="J11" i="1"/>
  <c r="K246" i="1"/>
  <c r="J224" i="1"/>
  <c r="J205" i="1"/>
  <c r="K133" i="1"/>
  <c r="K340" i="1"/>
  <c r="K10" i="1"/>
  <c r="J342" i="1"/>
  <c r="J218" i="1"/>
  <c r="K154" i="1"/>
  <c r="K140" i="1"/>
  <c r="J136" i="1"/>
  <c r="J180" i="1"/>
  <c r="J476" i="1"/>
  <c r="J494" i="1"/>
  <c r="J351" i="1"/>
  <c r="K114" i="1"/>
  <c r="K375" i="1"/>
  <c r="K153" i="1"/>
  <c r="J96" i="1"/>
  <c r="K233" i="1"/>
  <c r="J332" i="1"/>
  <c r="J255" i="1"/>
  <c r="K2" i="1"/>
  <c r="J346" i="1"/>
  <c r="J490" i="1"/>
  <c r="K210" i="1"/>
  <c r="J16" i="1"/>
  <c r="J462" i="1"/>
  <c r="J171" i="1"/>
  <c r="J75" i="1"/>
  <c r="J402" i="1"/>
  <c r="J38" i="1"/>
  <c r="J117" i="1"/>
  <c r="J64" i="1"/>
  <c r="J169" i="1"/>
  <c r="K5" i="1"/>
  <c r="J404" i="1"/>
  <c r="J194" i="1"/>
  <c r="J464" i="1"/>
  <c r="J217" i="1"/>
  <c r="J101" i="1"/>
  <c r="J314" i="1"/>
  <c r="J319" i="1"/>
  <c r="K104" i="1"/>
  <c r="J20" i="1"/>
  <c r="J377" i="1"/>
  <c r="J127" i="1"/>
  <c r="K399" i="1"/>
  <c r="J414" i="1"/>
  <c r="J406" i="1"/>
  <c r="J472" i="1"/>
  <c r="J21" i="1"/>
  <c r="J383" i="1"/>
  <c r="J400" i="1"/>
  <c r="J263" i="1"/>
  <c r="J92" i="1"/>
  <c r="K14" i="1"/>
  <c r="J103" i="1"/>
  <c r="J222" i="1"/>
  <c r="J458" i="1"/>
  <c r="J158" i="1"/>
  <c r="K390" i="1"/>
  <c r="J3" i="1"/>
  <c r="J138" i="1"/>
  <c r="K84" i="1"/>
  <c r="J425" i="1"/>
  <c r="J403" i="1"/>
  <c r="J191" i="1"/>
  <c r="J182" i="1"/>
  <c r="J172" i="1"/>
  <c r="K80" i="1"/>
  <c r="K175" i="1"/>
  <c r="J278" i="1"/>
  <c r="K44" i="1"/>
  <c r="K430" i="1"/>
  <c r="J437" i="1"/>
  <c r="K285" i="1"/>
  <c r="J244" i="1"/>
  <c r="J226" i="1"/>
  <c r="J200" i="1"/>
  <c r="J441" i="1"/>
  <c r="J83" i="1"/>
  <c r="J165" i="1"/>
  <c r="K474" i="1"/>
  <c r="J79" i="1"/>
  <c r="J261" i="1"/>
  <c r="J106" i="1"/>
  <c r="K26" i="1"/>
  <c r="J254" i="1"/>
  <c r="K121" i="1"/>
  <c r="J410" i="1"/>
  <c r="J40" i="1"/>
  <c r="K235" i="1"/>
  <c r="J119" i="1"/>
  <c r="J498" i="1"/>
  <c r="J18" i="1"/>
  <c r="J134" i="1"/>
  <c r="J460" i="1"/>
  <c r="K39" i="1"/>
  <c r="K155" i="1"/>
  <c r="J395" i="1"/>
  <c r="J193" i="1"/>
  <c r="J201" i="1"/>
  <c r="J359" i="1"/>
  <c r="J443" i="1"/>
  <c r="K52" i="1"/>
  <c r="J485" i="1"/>
  <c r="J413" i="1"/>
  <c r="J347" i="1"/>
  <c r="J9" i="1"/>
  <c r="J139" i="1"/>
  <c r="K287" i="1"/>
  <c r="J452" i="1"/>
  <c r="J211" i="1"/>
  <c r="J69" i="1"/>
  <c r="J189" i="1"/>
  <c r="K356" i="1"/>
  <c r="J324" i="1"/>
  <c r="K6" i="1"/>
  <c r="J227" i="1"/>
  <c r="J391" i="1"/>
  <c r="J341" i="1"/>
  <c r="J36" i="1"/>
  <c r="J22" i="1"/>
  <c r="K234" i="1"/>
  <c r="J204" i="1"/>
  <c r="J323" i="1"/>
  <c r="K17" i="1"/>
  <c r="J238" i="1"/>
  <c r="J156" i="1"/>
  <c r="J361" i="1"/>
  <c r="K145" i="1"/>
  <c r="J486" i="1"/>
  <c r="J353" i="1"/>
  <c r="J63" i="1"/>
  <c r="K124" i="1"/>
  <c r="K147" i="1"/>
  <c r="J249" i="1"/>
  <c r="J352" i="1"/>
  <c r="K29" i="1"/>
  <c r="J416" i="1"/>
  <c r="J312" i="1"/>
  <c r="J50" i="1"/>
  <c r="J487" i="1"/>
  <c r="J116" i="1"/>
  <c r="J190" i="1"/>
  <c r="J125" i="1"/>
  <c r="K57" i="1"/>
  <c r="J315" i="1"/>
  <c r="J27" i="1"/>
  <c r="J288" i="1"/>
  <c r="J355" i="1"/>
  <c r="J221" i="1"/>
  <c r="J15" i="1"/>
  <c r="J45" i="1"/>
  <c r="J401" i="1"/>
  <c r="J431" i="1"/>
  <c r="J178" i="1"/>
  <c r="J25" i="1"/>
  <c r="J144" i="1"/>
  <c r="J257" i="1"/>
  <c r="J329" i="1"/>
  <c r="J7" i="1"/>
  <c r="J185" i="1"/>
  <c r="K326" i="1"/>
  <c r="J376" i="1"/>
  <c r="J300" i="1"/>
  <c r="J13" i="1"/>
  <c r="J271" i="1"/>
  <c r="J231" i="1"/>
  <c r="J491" i="1"/>
  <c r="J308" i="1"/>
  <c r="J292" i="1"/>
  <c r="J192" i="1"/>
  <c r="J354" i="1"/>
  <c r="J198" i="1"/>
  <c r="J58" i="1"/>
  <c r="J294" i="1"/>
  <c r="J28" i="1"/>
  <c r="J440" i="1"/>
  <c r="J268" i="1"/>
  <c r="J86" i="1"/>
  <c r="J408" i="1"/>
  <c r="J197" i="1"/>
  <c r="J149" i="1"/>
  <c r="J455" i="1"/>
  <c r="J465" i="1"/>
  <c r="J114" i="1"/>
  <c r="J78" i="1"/>
  <c r="J212" i="1"/>
  <c r="J457" i="1"/>
  <c r="J488" i="1"/>
  <c r="J493" i="1"/>
  <c r="J53" i="1"/>
  <c r="J225" i="1"/>
  <c r="J56" i="1"/>
  <c r="J112" i="1"/>
  <c r="J369" i="1"/>
  <c r="J499" i="1"/>
  <c r="J501" i="1"/>
  <c r="J399" i="1"/>
  <c r="J247" i="1"/>
  <c r="J209" i="1"/>
  <c r="J397" i="1"/>
  <c r="J412" i="1"/>
  <c r="J219" i="1"/>
  <c r="J426" i="1"/>
  <c r="J42" i="1"/>
  <c r="J421" i="1"/>
  <c r="J232" i="1"/>
  <c r="J463" i="1"/>
  <c r="J456" i="1"/>
  <c r="J206" i="1"/>
  <c r="J322" i="1"/>
  <c r="J345" i="1"/>
  <c r="J333" i="1"/>
  <c r="J468" i="1"/>
  <c r="J430" i="1"/>
  <c r="J285" i="1"/>
  <c r="J179" i="1"/>
  <c r="J32" i="1"/>
  <c r="J474" i="1"/>
  <c r="J4" i="1"/>
  <c r="J49" i="1"/>
  <c r="J121" i="1"/>
  <c r="J39" i="1"/>
  <c r="J30" i="1"/>
  <c r="J500" i="1"/>
  <c r="J110" i="1"/>
  <c r="J297" i="1"/>
  <c r="J405" i="1"/>
  <c r="J240" i="1"/>
  <c r="J236" i="1"/>
  <c r="J350" i="1"/>
  <c r="J234" i="1"/>
  <c r="J148" i="1"/>
  <c r="J338" i="1"/>
  <c r="J68" i="1"/>
  <c r="J392" i="1"/>
  <c r="K31" i="1"/>
  <c r="K497" i="1"/>
  <c r="K231" i="1"/>
  <c r="K195" i="1"/>
  <c r="K491" i="1"/>
  <c r="K479" i="1"/>
  <c r="K308" i="1"/>
  <c r="K292" i="1"/>
  <c r="K192" i="1"/>
  <c r="K360" i="1"/>
  <c r="K354" i="1"/>
  <c r="K198" i="1"/>
  <c r="K270" i="1"/>
  <c r="K58" i="1"/>
  <c r="K337" i="1"/>
  <c r="K294" i="1"/>
  <c r="K162" i="1"/>
  <c r="K28" i="1"/>
  <c r="K170" i="1"/>
  <c r="K440" i="1"/>
  <c r="K268" i="1"/>
  <c r="K447" i="1"/>
  <c r="K86" i="1"/>
  <c r="K306" i="1"/>
  <c r="K408" i="1"/>
  <c r="K224" i="1"/>
  <c r="K197" i="1"/>
  <c r="K149" i="1"/>
  <c r="K455" i="1"/>
  <c r="K351" i="1"/>
  <c r="K465" i="1"/>
  <c r="K78" i="1"/>
  <c r="K212" i="1"/>
  <c r="K332" i="1"/>
  <c r="K457" i="1"/>
  <c r="K488" i="1"/>
  <c r="K493" i="1"/>
  <c r="K53" i="1"/>
  <c r="K16" i="1"/>
  <c r="K462" i="1"/>
  <c r="K171" i="1"/>
  <c r="K225" i="1"/>
  <c r="K75" i="1"/>
  <c r="K402" i="1"/>
  <c r="K117" i="1"/>
  <c r="K64" i="1"/>
  <c r="K56" i="1"/>
  <c r="K194" i="1"/>
  <c r="K464" i="1"/>
  <c r="K112" i="1"/>
  <c r="K369" i="1"/>
  <c r="K499" i="1"/>
  <c r="K501" i="1"/>
  <c r="K377" i="1"/>
  <c r="K247" i="1"/>
  <c r="K209" i="1"/>
  <c r="K397" i="1"/>
  <c r="K412" i="1"/>
  <c r="K219" i="1"/>
  <c r="K400" i="1"/>
  <c r="K426" i="1"/>
  <c r="K92" i="1"/>
  <c r="K42" i="1"/>
  <c r="K421" i="1"/>
  <c r="K232" i="1"/>
  <c r="K463" i="1"/>
  <c r="K158" i="1"/>
  <c r="K138" i="1"/>
  <c r="K456" i="1"/>
  <c r="K206" i="1"/>
  <c r="K322" i="1"/>
  <c r="K345" i="1"/>
  <c r="K182" i="1"/>
  <c r="K333" i="1"/>
  <c r="K172" i="1"/>
  <c r="K468" i="1"/>
  <c r="K278" i="1"/>
  <c r="K437" i="1"/>
  <c r="K179" i="1"/>
  <c r="K32" i="1"/>
  <c r="K79" i="1"/>
  <c r="K4" i="1"/>
  <c r="K49" i="1"/>
  <c r="K410" i="1"/>
  <c r="K40" i="1"/>
  <c r="K18" i="1"/>
  <c r="K30" i="1"/>
  <c r="K359" i="1"/>
  <c r="K443" i="1"/>
  <c r="K500" i="1"/>
  <c r="K110" i="1"/>
  <c r="K297" i="1"/>
  <c r="K405" i="1"/>
  <c r="K413" i="1"/>
  <c r="K240" i="1"/>
  <c r="K211" i="1"/>
  <c r="K236" i="1"/>
  <c r="K69" i="1"/>
  <c r="K350" i="1"/>
  <c r="K391" i="1"/>
  <c r="K36" i="1"/>
  <c r="K361" i="1"/>
  <c r="K353" i="1"/>
  <c r="K148" i="1"/>
  <c r="K338" i="1"/>
  <c r="K249" i="1"/>
  <c r="K68" i="1"/>
  <c r="K312" i="1"/>
  <c r="K392" i="1"/>
  <c r="K487" i="1"/>
  <c r="K190" i="1"/>
  <c r="K355" i="1"/>
  <c r="K178" i="1"/>
  <c r="K257" i="1"/>
  <c r="K329" i="1"/>
  <c r="K7" i="1"/>
  <c r="K13" i="1"/>
  <c r="M31" i="1"/>
  <c r="O31" i="1" s="1"/>
  <c r="M497" i="1"/>
  <c r="O497" i="1" s="1"/>
  <c r="M364" i="1"/>
  <c r="O364" i="1" s="1"/>
  <c r="M51" i="1"/>
  <c r="O51" i="1" s="1"/>
  <c r="M396" i="1"/>
  <c r="M231" i="1"/>
  <c r="M195" i="1"/>
  <c r="O195" i="1" s="1"/>
  <c r="M308" i="1"/>
  <c r="O308" i="1" s="1"/>
  <c r="M321" i="1"/>
  <c r="O321" i="1" s="1"/>
  <c r="M85" i="1"/>
  <c r="O85" i="1" s="1"/>
  <c r="M310" i="1"/>
  <c r="O310" i="1" s="1"/>
  <c r="M337" i="1"/>
  <c r="O337" i="1" s="1"/>
  <c r="M294" i="1"/>
  <c r="O294" i="1" s="1"/>
  <c r="M442" i="1"/>
  <c r="M331" i="1"/>
  <c r="O331" i="1" s="1"/>
  <c r="M440" i="1"/>
  <c r="O440" i="1" s="1"/>
  <c r="M366" i="1"/>
  <c r="O366" i="1" s="1"/>
  <c r="M93" i="1"/>
  <c r="O93" i="1" s="1"/>
  <c r="M86" i="1"/>
  <c r="O86" i="1" s="1"/>
  <c r="M37" i="1"/>
  <c r="O37" i="1" s="1"/>
  <c r="M381" i="1"/>
  <c r="O381" i="1" s="1"/>
  <c r="M246" i="1"/>
  <c r="M484" i="1"/>
  <c r="O484" i="1" s="1"/>
  <c r="M205" i="1"/>
  <c r="O205" i="1" s="1"/>
  <c r="M133" i="1"/>
  <c r="O133" i="1" s="1"/>
  <c r="M10" i="1"/>
  <c r="O10" i="1" s="1"/>
  <c r="M197" i="1"/>
  <c r="O197" i="1" s="1"/>
  <c r="M277" i="1"/>
  <c r="O277" i="1" s="1"/>
  <c r="M61" i="1"/>
  <c r="O61" i="1" s="1"/>
  <c r="M252" i="1"/>
  <c r="O252" i="1" s="1"/>
  <c r="M453" i="1"/>
  <c r="O453" i="1" s="1"/>
  <c r="M260" i="1"/>
  <c r="O260" i="1" s="1"/>
  <c r="M136" i="1"/>
  <c r="O136" i="1" s="1"/>
  <c r="M73" i="1"/>
  <c r="O73" i="1" s="1"/>
  <c r="M283" i="1"/>
  <c r="M272" i="1"/>
  <c r="O272" i="1" s="1"/>
  <c r="M476" i="1"/>
  <c r="O476" i="1" s="1"/>
  <c r="M213" i="1"/>
  <c r="O213" i="1" s="1"/>
  <c r="M351" i="1"/>
  <c r="O351" i="1" s="1"/>
  <c r="M114" i="1"/>
  <c r="O114" i="1" s="1"/>
  <c r="M379" i="1"/>
  <c r="O379" i="1" s="1"/>
  <c r="M424" i="1"/>
  <c r="M153" i="1"/>
  <c r="O153" i="1" s="1"/>
  <c r="M96" i="1"/>
  <c r="O96" i="1" s="1"/>
  <c r="M255" i="1"/>
  <c r="O255" i="1" s="1"/>
  <c r="M264" i="1"/>
  <c r="M157" i="1"/>
  <c r="M339" i="1"/>
  <c r="O339" i="1" s="1"/>
  <c r="M210" i="1"/>
  <c r="M488" i="1"/>
  <c r="O488" i="1" s="1"/>
  <c r="M16" i="1"/>
  <c r="M303" i="1"/>
  <c r="O303" i="1" s="1"/>
  <c r="M266" i="1"/>
  <c r="O266" i="1" s="1"/>
  <c r="M91" i="1"/>
  <c r="M75" i="1"/>
  <c r="O75" i="1" s="1"/>
  <c r="M402" i="1"/>
  <c r="O402" i="1" s="1"/>
  <c r="M117" i="1"/>
  <c r="M296" i="1"/>
  <c r="O296" i="1" s="1"/>
  <c r="M464" i="1"/>
  <c r="O464" i="1" s="1"/>
  <c r="M217" i="1"/>
  <c r="O217" i="1" s="1"/>
  <c r="M101" i="1"/>
  <c r="O101" i="1" s="1"/>
  <c r="M284" i="1"/>
  <c r="M130" i="1"/>
  <c r="O130" i="1" s="1"/>
  <c r="M319" i="1"/>
  <c r="O319" i="1" s="1"/>
  <c r="M20" i="1"/>
  <c r="O20" i="1" s="1"/>
  <c r="M377" i="1"/>
  <c r="O377" i="1" s="1"/>
  <c r="M471" i="1"/>
  <c r="O471" i="1" s="1"/>
  <c r="M54" i="1"/>
  <c r="O54" i="1" s="1"/>
  <c r="M348" i="1"/>
  <c r="O348" i="1" s="1"/>
  <c r="M247" i="1"/>
  <c r="O247" i="1" s="1"/>
  <c r="M378" i="1"/>
  <c r="M472" i="1"/>
  <c r="O472" i="1" s="1"/>
  <c r="M412" i="1"/>
  <c r="M298" i="1"/>
  <c r="M21" i="1"/>
  <c r="O21" i="1" s="1"/>
  <c r="M383" i="1"/>
  <c r="M72" i="1"/>
  <c r="O72" i="1" s="1"/>
  <c r="M400" i="1"/>
  <c r="O400" i="1" s="1"/>
  <c r="M299" i="1"/>
  <c r="M92" i="1"/>
  <c r="O92" i="1" s="1"/>
  <c r="M42" i="1"/>
  <c r="O42" i="1" s="1"/>
  <c r="M97" i="1"/>
  <c r="O97" i="1" s="1"/>
  <c r="M245" i="1"/>
  <c r="O245" i="1" s="1"/>
  <c r="M250" i="1"/>
  <c r="O250" i="1" s="1"/>
  <c r="M3" i="1"/>
  <c r="O3" i="1" s="1"/>
  <c r="M248" i="1"/>
  <c r="O248" i="1" s="1"/>
  <c r="M206" i="1"/>
  <c r="M322" i="1"/>
  <c r="M345" i="1"/>
  <c r="M459" i="1"/>
  <c r="M191" i="1"/>
  <c r="O191" i="1" s="1"/>
  <c r="M113" i="1"/>
  <c r="M468" i="1"/>
  <c r="O468" i="1" s="1"/>
  <c r="M24" i="1"/>
  <c r="M344" i="1"/>
  <c r="O344" i="1" s="1"/>
  <c r="M368" i="1"/>
  <c r="O368" i="1" s="1"/>
  <c r="M343" i="1"/>
  <c r="M226" i="1"/>
  <c r="O226" i="1" s="1"/>
  <c r="M482" i="1"/>
  <c r="O482" i="1" s="1"/>
  <c r="M32" i="1"/>
  <c r="O32" i="1" s="1"/>
  <c r="M441" i="1"/>
  <c r="O441" i="1" s="1"/>
  <c r="M83" i="1"/>
  <c r="M261" i="1"/>
  <c r="O261" i="1" s="1"/>
  <c r="M26" i="1"/>
  <c r="O26" i="1" s="1"/>
  <c r="M254" i="1"/>
  <c r="O254" i="1" s="1"/>
  <c r="M121" i="1"/>
  <c r="O121" i="1" s="1"/>
  <c r="M410" i="1"/>
  <c r="O410" i="1" s="1"/>
  <c r="M40" i="1"/>
  <c r="O40" i="1" s="1"/>
  <c r="M235" i="1"/>
  <c r="O235" i="1" s="1"/>
  <c r="M151" i="1"/>
  <c r="O151" i="1" s="1"/>
  <c r="M492" i="1"/>
  <c r="O492" i="1" s="1"/>
  <c r="M119" i="1"/>
  <c r="M498" i="1"/>
  <c r="O498" i="1" s="1"/>
  <c r="M134" i="1"/>
  <c r="M460" i="1"/>
  <c r="O460" i="1" s="1"/>
  <c r="M202" i="1"/>
  <c r="O202" i="1" s="1"/>
  <c r="M193" i="1"/>
  <c r="O193" i="1" s="1"/>
  <c r="M495" i="1"/>
  <c r="O495" i="1" s="1"/>
  <c r="M433" i="1"/>
  <c r="O433" i="1" s="1"/>
  <c r="M380" i="1"/>
  <c r="O380" i="1" s="1"/>
  <c r="M55" i="1"/>
  <c r="M427" i="1"/>
  <c r="O427" i="1" s="1"/>
  <c r="M405" i="1"/>
  <c r="O405" i="1" s="1"/>
  <c r="M418" i="1"/>
  <c r="O418" i="1" s="1"/>
  <c r="M413" i="1"/>
  <c r="O413" i="1" s="1"/>
  <c r="M347" i="1"/>
  <c r="O347" i="1" s="1"/>
  <c r="M240" i="1"/>
  <c r="O240" i="1" s="1"/>
  <c r="M94" i="1"/>
  <c r="O94" i="1" s="1"/>
  <c r="M139" i="1"/>
  <c r="O139" i="1" s="1"/>
  <c r="M287" i="1"/>
  <c r="O287" i="1" s="1"/>
  <c r="M33" i="1"/>
  <c r="O33" i="1" s="1"/>
  <c r="M211" i="1"/>
  <c r="O211" i="1" s="1"/>
  <c r="M69" i="1"/>
  <c r="M356" i="1"/>
  <c r="O356" i="1" s="1"/>
  <c r="M90" i="1"/>
  <c r="O90" i="1" s="1"/>
  <c r="M318" i="1"/>
  <c r="M290" i="1"/>
  <c r="O290" i="1" s="1"/>
  <c r="M22" i="1"/>
  <c r="M323" i="1"/>
  <c r="O323" i="1" s="1"/>
  <c r="M17" i="1"/>
  <c r="O17" i="1" s="1"/>
  <c r="M238" i="1"/>
  <c r="M35" i="1"/>
  <c r="O35" i="1" s="1"/>
  <c r="M477" i="1"/>
  <c r="O477" i="1" s="1"/>
  <c r="M361" i="1"/>
  <c r="O361" i="1" s="1"/>
  <c r="M486" i="1"/>
  <c r="O486" i="1" s="1"/>
  <c r="M67" i="1"/>
  <c r="O67" i="1" s="1"/>
  <c r="M454" i="1"/>
  <c r="O454" i="1" s="1"/>
  <c r="M363" i="1"/>
  <c r="O363" i="1" s="1"/>
  <c r="M63" i="1"/>
  <c r="O63" i="1" s="1"/>
  <c r="M173" i="1"/>
  <c r="O173" i="1" s="1"/>
  <c r="M338" i="1"/>
  <c r="O338" i="1" s="1"/>
  <c r="M41" i="1"/>
  <c r="O41" i="1" s="1"/>
  <c r="M68" i="1"/>
  <c r="O68" i="1" s="1"/>
  <c r="M352" i="1"/>
  <c r="O352" i="1" s="1"/>
  <c r="M81" i="1"/>
  <c r="O81" i="1" s="1"/>
  <c r="M29" i="1"/>
  <c r="O29" i="1" s="1"/>
  <c r="M416" i="1"/>
  <c r="O416" i="1" s="1"/>
  <c r="M216" i="1"/>
  <c r="O216" i="1" s="1"/>
  <c r="M312" i="1"/>
  <c r="O312" i="1" s="1"/>
  <c r="M487" i="1"/>
  <c r="O487" i="1" s="1"/>
  <c r="M190" i="1"/>
  <c r="O190" i="1" s="1"/>
  <c r="M57" i="1"/>
  <c r="M87" i="1"/>
  <c r="O87" i="1" s="1"/>
  <c r="M315" i="1"/>
  <c r="O315" i="1" s="1"/>
  <c r="M27" i="1"/>
  <c r="O27" i="1" s="1"/>
  <c r="M355" i="1"/>
  <c r="M15" i="1"/>
  <c r="O15" i="1" s="1"/>
  <c r="M45" i="1"/>
  <c r="O45" i="1" s="1"/>
  <c r="M128" i="1"/>
  <c r="O128" i="1" s="1"/>
  <c r="M178" i="1"/>
  <c r="M362" i="1"/>
  <c r="O362" i="1" s="1"/>
  <c r="M144" i="1"/>
  <c r="O144" i="1" s="1"/>
  <c r="M120" i="1"/>
  <c r="M329" i="1"/>
  <c r="O329" i="1" s="1"/>
  <c r="M7" i="1"/>
  <c r="M185" i="1"/>
  <c r="O185" i="1" s="1"/>
  <c r="M376" i="1"/>
  <c r="O376" i="1" s="1"/>
  <c r="O231" i="1"/>
  <c r="O378" i="1"/>
  <c r="D296" i="1" l="1"/>
  <c r="D123" i="1"/>
  <c r="D73" i="1"/>
  <c r="D363" i="1"/>
  <c r="E272" i="1"/>
  <c r="E453" i="1"/>
  <c r="E184" i="1"/>
  <c r="D151" i="1"/>
  <c r="D97" i="1"/>
  <c r="D362" i="1"/>
  <c r="D248" i="1"/>
  <c r="E12" i="1"/>
  <c r="E277" i="1"/>
  <c r="E105" i="1"/>
  <c r="D90" i="1"/>
  <c r="D174" i="1"/>
  <c r="D195" i="1"/>
  <c r="D242" i="1"/>
  <c r="E296" i="1"/>
  <c r="E123" i="1"/>
  <c r="E73" i="1"/>
  <c r="E363" i="1"/>
  <c r="D378" i="1"/>
  <c r="D67" i="1"/>
  <c r="D94" i="1"/>
  <c r="D35" i="1"/>
  <c r="E90" i="1"/>
  <c r="E174" i="1"/>
  <c r="E195" i="1"/>
  <c r="E242" i="1"/>
  <c r="D130" i="1"/>
  <c r="D260" i="1"/>
  <c r="D47" i="1"/>
  <c r="E368" i="1"/>
  <c r="E492" i="1"/>
  <c r="E266" i="1"/>
  <c r="E310" i="1"/>
  <c r="D203" i="1"/>
  <c r="D484" i="1"/>
  <c r="D339" i="1"/>
  <c r="E378" i="1"/>
  <c r="E67" i="1"/>
  <c r="E94" i="1"/>
  <c r="E35" i="1"/>
  <c r="D252" i="1"/>
  <c r="D393" i="1"/>
  <c r="D348" i="1"/>
  <c r="E130" i="1"/>
  <c r="E260" i="1"/>
  <c r="E47" i="1"/>
  <c r="C12" i="1"/>
  <c r="C272" i="1"/>
  <c r="C72" i="1"/>
  <c r="C389" i="1"/>
  <c r="C252" i="1"/>
  <c r="C203" i="1"/>
  <c r="C277" i="1"/>
  <c r="C453" i="1"/>
  <c r="C188" i="1"/>
  <c r="C267" i="1"/>
  <c r="C393" i="1"/>
  <c r="C484" i="1"/>
  <c r="C105" i="1"/>
  <c r="C184" i="1"/>
  <c r="C213" i="1"/>
  <c r="C381" i="1"/>
  <c r="C348" i="1"/>
  <c r="C339" i="1"/>
  <c r="D389" i="1"/>
  <c r="D267" i="1"/>
  <c r="D381" i="1"/>
  <c r="D72" i="1"/>
  <c r="D188" i="1"/>
  <c r="D213" i="1"/>
  <c r="E167" i="1"/>
  <c r="E301" i="1"/>
  <c r="E129" i="1"/>
  <c r="E409" i="1"/>
  <c r="E24" i="1"/>
  <c r="E304" i="1"/>
  <c r="E132" i="1"/>
  <c r="E43" i="1"/>
  <c r="E223" i="1"/>
  <c r="E141" i="1"/>
  <c r="E137" i="1"/>
  <c r="E454" i="1"/>
  <c r="E396" i="1"/>
  <c r="E302" i="1"/>
  <c r="E256" i="1"/>
  <c r="E336" i="1"/>
  <c r="E382" i="1"/>
  <c r="E160" i="1"/>
  <c r="E417" i="1"/>
  <c r="E88" i="1"/>
  <c r="E370" i="1"/>
  <c r="E282" i="1"/>
  <c r="E166" i="1"/>
  <c r="E230" i="1"/>
  <c r="E164" i="1"/>
  <c r="E253" i="1"/>
  <c r="E109" i="1"/>
  <c r="E262" i="1"/>
  <c r="E289" i="1"/>
  <c r="E480" i="1"/>
  <c r="E143" i="1"/>
  <c r="E54" i="1"/>
  <c r="E251" i="1"/>
  <c r="E445" i="1"/>
  <c r="E466" i="1"/>
  <c r="E186" i="1"/>
  <c r="E135" i="1"/>
  <c r="E429" i="1"/>
  <c r="E163" i="1"/>
  <c r="E207" i="1"/>
  <c r="E434" i="1"/>
  <c r="O166" i="1"/>
  <c r="O392" i="1"/>
  <c r="O98" i="1"/>
  <c r="O302" i="1"/>
  <c r="O336" i="1"/>
  <c r="O145" i="1"/>
  <c r="O164" i="1"/>
  <c r="O109" i="1"/>
  <c r="O201" i="1"/>
  <c r="O24" i="1"/>
  <c r="O223" i="1"/>
  <c r="O110" i="1"/>
  <c r="O475" i="1"/>
  <c r="O70" i="1"/>
  <c r="O282" i="1"/>
  <c r="O186" i="1"/>
  <c r="O382" i="1"/>
  <c r="O253" i="1"/>
  <c r="O445" i="1"/>
  <c r="O256" i="1"/>
  <c r="O384" i="1"/>
  <c r="O396" i="1"/>
  <c r="O333" i="1"/>
  <c r="O155" i="1"/>
  <c r="O200" i="1"/>
  <c r="O224" i="1"/>
  <c r="O301" i="1"/>
  <c r="O239" i="1"/>
  <c r="O141" i="1"/>
  <c r="O456" i="1"/>
  <c r="O417" i="1"/>
  <c r="O204" i="1"/>
  <c r="O69" i="1"/>
  <c r="O55" i="1"/>
  <c r="O343" i="1"/>
  <c r="O412" i="1"/>
  <c r="O210" i="1"/>
  <c r="O355" i="1"/>
  <c r="O264" i="1"/>
  <c r="O246" i="1"/>
  <c r="O140" i="1"/>
  <c r="O238" i="1"/>
  <c r="O117" i="1"/>
  <c r="O7" i="1"/>
  <c r="O113" i="1"/>
  <c r="O57" i="1"/>
  <c r="O22" i="1"/>
  <c r="O134" i="1"/>
  <c r="O83" i="1"/>
  <c r="O424" i="1"/>
  <c r="O345" i="1"/>
  <c r="O318" i="1"/>
  <c r="O119" i="1"/>
  <c r="O322" i="1"/>
  <c r="O383" i="1"/>
  <c r="O206" i="1"/>
  <c r="O16" i="1"/>
  <c r="O320" i="1"/>
  <c r="O178" i="1"/>
  <c r="O442" i="1"/>
  <c r="O58" i="1"/>
  <c r="H374" i="1"/>
  <c r="G387" i="1"/>
  <c r="G118" i="1"/>
  <c r="H375" i="1"/>
  <c r="G76" i="1"/>
  <c r="M34" i="1"/>
  <c r="O34" i="1" s="1"/>
  <c r="G169" i="1"/>
  <c r="M11" i="1"/>
  <c r="O11" i="1" s="1"/>
  <c r="M218" i="1"/>
  <c r="O218" i="1" s="1"/>
  <c r="H227" i="1"/>
  <c r="M187" i="1"/>
  <c r="O187" i="1" s="1"/>
  <c r="M46" i="1"/>
  <c r="O46" i="1" s="1"/>
  <c r="M233" i="1"/>
  <c r="O233" i="1" s="1"/>
  <c r="M406" i="1"/>
  <c r="O406" i="1" s="1"/>
  <c r="M171" i="1"/>
  <c r="O171" i="1" s="1"/>
  <c r="H465" i="1"/>
  <c r="H295" i="1"/>
  <c r="G221" i="1"/>
  <c r="G219" i="1"/>
  <c r="G5" i="1"/>
  <c r="H76" i="1"/>
  <c r="M118" i="1"/>
  <c r="O118" i="1" s="1"/>
  <c r="M124" i="1"/>
  <c r="O124" i="1" s="1"/>
  <c r="M194" i="1"/>
  <c r="O194" i="1" s="1"/>
  <c r="H219" i="1"/>
  <c r="G227" i="1"/>
  <c r="G375" i="1"/>
  <c r="G116" i="1"/>
  <c r="M5" i="1"/>
  <c r="O5" i="1" s="1"/>
  <c r="M465" i="1"/>
  <c r="O465" i="1" s="1"/>
  <c r="M295" i="1"/>
  <c r="O295" i="1" s="1"/>
  <c r="H387" i="1"/>
  <c r="G34" i="1"/>
  <c r="G171" i="1"/>
  <c r="G46" i="1"/>
  <c r="G187" i="1"/>
  <c r="G138" i="1"/>
  <c r="M138" i="1"/>
  <c r="O138" i="1" s="1"/>
  <c r="H233" i="1"/>
  <c r="H218" i="1"/>
  <c r="G420" i="1"/>
  <c r="M300" i="1"/>
  <c r="O300" i="1" s="1"/>
  <c r="G300" i="1"/>
  <c r="G374" i="1"/>
  <c r="G278" i="1"/>
  <c r="M278" i="1"/>
  <c r="O278" i="1" s="1"/>
  <c r="M420" i="1"/>
  <c r="O420" i="1" s="1"/>
  <c r="H221" i="1"/>
  <c r="H169" i="1"/>
  <c r="G280" i="1"/>
  <c r="G146" i="1"/>
  <c r="M116" i="1"/>
  <c r="O116" i="1" s="1"/>
  <c r="H146" i="1"/>
  <c r="G122" i="1"/>
  <c r="G229" i="1"/>
  <c r="M229" i="1"/>
  <c r="O229" i="1" s="1"/>
  <c r="M280" i="1"/>
  <c r="O280" i="1" s="1"/>
  <c r="M154" i="1"/>
  <c r="O154" i="1" s="1"/>
  <c r="H179" i="1"/>
  <c r="K203" i="1"/>
  <c r="J72" i="1"/>
  <c r="M39" i="1"/>
  <c r="O39" i="1" s="1"/>
  <c r="H236" i="1"/>
  <c r="H53" i="1"/>
  <c r="M494" i="1"/>
  <c r="O494" i="1" s="1"/>
  <c r="M2" i="1"/>
  <c r="O2" i="1" s="1"/>
  <c r="M324" i="1"/>
  <c r="O324" i="1" s="1"/>
  <c r="K378" i="1"/>
  <c r="J492" i="1"/>
  <c r="J266" i="1"/>
  <c r="J123" i="1"/>
  <c r="J242" i="1"/>
  <c r="G499" i="1"/>
  <c r="M147" i="1"/>
  <c r="O147" i="1" s="1"/>
  <c r="G125" i="1"/>
  <c r="G334" i="1"/>
  <c r="G470" i="1"/>
  <c r="K367" i="1"/>
  <c r="G232" i="1"/>
  <c r="H293" i="1"/>
  <c r="M30" i="1"/>
  <c r="O30" i="1" s="1"/>
  <c r="M404" i="1"/>
  <c r="O404" i="1" s="1"/>
  <c r="H493" i="1"/>
  <c r="G103" i="1"/>
  <c r="G350" i="1"/>
  <c r="G493" i="1"/>
  <c r="M62" i="1"/>
  <c r="O62" i="1" s="1"/>
  <c r="M391" i="1"/>
  <c r="O391" i="1" s="1"/>
  <c r="M232" i="1"/>
  <c r="O232" i="1" s="1"/>
  <c r="M53" i="1"/>
  <c r="O53" i="1" s="1"/>
  <c r="J137" i="1"/>
  <c r="H288" i="1"/>
  <c r="H30" i="1"/>
  <c r="G234" i="1"/>
  <c r="G421" i="1"/>
  <c r="G115" i="1"/>
  <c r="M279" i="1"/>
  <c r="O279" i="1" s="1"/>
  <c r="H315" i="1"/>
  <c r="G279" i="1"/>
  <c r="G177" i="1"/>
  <c r="G78" i="1"/>
  <c r="M103" i="1"/>
  <c r="O103" i="1" s="1"/>
  <c r="M177" i="1"/>
  <c r="O177" i="1" s="1"/>
  <c r="M479" i="1"/>
  <c r="O479" i="1" s="1"/>
  <c r="M491" i="1"/>
  <c r="O491" i="1" s="1"/>
  <c r="H62" i="1"/>
  <c r="H404" i="1"/>
  <c r="H457" i="1"/>
  <c r="G391" i="1"/>
  <c r="M78" i="1"/>
  <c r="O78" i="1" s="1"/>
  <c r="M431" i="1"/>
  <c r="O431" i="1" s="1"/>
  <c r="H125" i="1"/>
  <c r="H421" i="1"/>
  <c r="G257" i="1"/>
  <c r="H257" i="1"/>
  <c r="M439" i="1"/>
  <c r="O439" i="1" s="1"/>
  <c r="M467" i="1"/>
  <c r="O467" i="1" s="1"/>
  <c r="J43" i="1"/>
  <c r="J282" i="1"/>
  <c r="H476" i="1"/>
  <c r="H479" i="1"/>
  <c r="M350" i="1"/>
  <c r="O350" i="1" s="1"/>
  <c r="M369" i="1"/>
  <c r="O369" i="1" s="1"/>
  <c r="H491" i="1"/>
  <c r="G431" i="1"/>
  <c r="G369" i="1"/>
  <c r="M457" i="1"/>
  <c r="O457" i="1" s="1"/>
  <c r="H467" i="1"/>
  <c r="H234" i="1"/>
  <c r="M288" i="1"/>
  <c r="O288" i="1" s="1"/>
  <c r="M80" i="1"/>
  <c r="O80" i="1" s="1"/>
  <c r="J262" i="1"/>
  <c r="G370" i="1"/>
  <c r="G336" i="1"/>
  <c r="M196" i="1"/>
  <c r="O196" i="1" s="1"/>
  <c r="M483" i="1"/>
  <c r="O483" i="1" s="1"/>
  <c r="M316" i="1"/>
  <c r="O316" i="1" s="1"/>
  <c r="M19" i="1"/>
  <c r="O19" i="1" s="1"/>
  <c r="K99" i="1"/>
  <c r="J371" i="1"/>
  <c r="J157" i="1"/>
  <c r="G293" i="1"/>
  <c r="M436" i="1"/>
  <c r="O436" i="1" s="1"/>
  <c r="K309" i="1"/>
  <c r="J131" i="1"/>
  <c r="G183" i="1"/>
  <c r="M183" i="1"/>
  <c r="O183" i="1" s="1"/>
  <c r="H196" i="1"/>
  <c r="H82" i="1"/>
  <c r="G168" i="1"/>
  <c r="K448" i="1"/>
  <c r="G483" i="1"/>
  <c r="G316" i="1"/>
  <c r="M428" i="1"/>
  <c r="O428" i="1" s="1"/>
  <c r="M334" i="1"/>
  <c r="O334" i="1" s="1"/>
  <c r="J459" i="1"/>
  <c r="H66" i="1"/>
  <c r="M50" i="1"/>
  <c r="O50" i="1" s="1"/>
  <c r="M385" i="1"/>
  <c r="O385" i="1" s="1"/>
  <c r="M388" i="1"/>
  <c r="O388" i="1" s="1"/>
  <c r="H19" i="1"/>
  <c r="G407" i="1"/>
  <c r="M168" i="1"/>
  <c r="O168" i="1" s="1"/>
  <c r="H142" i="1"/>
  <c r="M281" i="1"/>
  <c r="O281" i="1" s="1"/>
  <c r="M469" i="1"/>
  <c r="O469" i="1" s="1"/>
  <c r="K66" i="1"/>
  <c r="H36" i="1"/>
  <c r="H204" i="1"/>
  <c r="G349" i="1"/>
  <c r="H70" i="1"/>
  <c r="M314" i="1"/>
  <c r="O314" i="1" s="1"/>
  <c r="G500" i="1"/>
  <c r="J305" i="1"/>
  <c r="M263" i="1"/>
  <c r="O263" i="1" s="1"/>
  <c r="H28" i="1"/>
  <c r="M161" i="1"/>
  <c r="O161" i="1" s="1"/>
  <c r="M478" i="1"/>
  <c r="O478" i="1" s="1"/>
  <c r="M425" i="1"/>
  <c r="O425" i="1" s="1"/>
  <c r="O299" i="1"/>
  <c r="O284" i="1"/>
  <c r="H201" i="1"/>
  <c r="G485" i="1"/>
  <c r="G475" i="1"/>
  <c r="O459" i="1"/>
  <c r="O283" i="1"/>
  <c r="M258" i="1"/>
  <c r="O258" i="1" s="1"/>
  <c r="H129" i="1"/>
  <c r="H259" i="1"/>
  <c r="G281" i="1"/>
  <c r="G461" i="1"/>
  <c r="M112" i="1"/>
  <c r="O112" i="1" s="1"/>
  <c r="K269" i="1"/>
  <c r="K150" i="1"/>
  <c r="J334" i="1"/>
  <c r="G201" i="1"/>
  <c r="G141" i="1"/>
  <c r="G112" i="1"/>
  <c r="G401" i="1"/>
  <c r="O157" i="1"/>
  <c r="M149" i="1"/>
  <c r="O149" i="1" s="1"/>
  <c r="M259" i="1"/>
  <c r="O259" i="1" s="1"/>
  <c r="K214" i="1"/>
  <c r="K436" i="1"/>
  <c r="H149" i="1"/>
  <c r="H469" i="1"/>
  <c r="M401" i="1"/>
  <c r="O401" i="1" s="1"/>
  <c r="M394" i="1"/>
  <c r="O394" i="1" s="1"/>
  <c r="M485" i="1"/>
  <c r="O485" i="1" s="1"/>
  <c r="K60" i="1"/>
  <c r="K428" i="1"/>
  <c r="J71" i="1"/>
  <c r="H224" i="1"/>
  <c r="H258" i="1"/>
  <c r="H155" i="1"/>
  <c r="M500" i="1"/>
  <c r="O500" i="1" s="1"/>
  <c r="M127" i="1"/>
  <c r="O127" i="1" s="1"/>
  <c r="O91" i="1"/>
  <c r="J82" i="1"/>
  <c r="G224" i="1"/>
  <c r="H131" i="1"/>
  <c r="H394" i="1"/>
  <c r="G392" i="1"/>
  <c r="G70" i="1"/>
  <c r="K349" i="1"/>
  <c r="H333" i="1"/>
  <c r="G161" i="1"/>
  <c r="O298" i="1"/>
  <c r="H392" i="1"/>
  <c r="H14" i="1"/>
  <c r="H478" i="1"/>
  <c r="G333" i="1"/>
  <c r="G14" i="1"/>
  <c r="H425" i="1"/>
  <c r="O74" i="1"/>
  <c r="O358" i="1"/>
  <c r="O131" i="1"/>
  <c r="O432" i="1"/>
  <c r="O419" i="1"/>
  <c r="O342" i="1"/>
  <c r="O102" i="1"/>
  <c r="O95" i="1"/>
  <c r="O199" i="1"/>
  <c r="O365" i="1"/>
  <c r="O423" i="1"/>
  <c r="M313" i="1"/>
  <c r="O313" i="1" s="1"/>
  <c r="H313" i="1"/>
  <c r="O120" i="1"/>
  <c r="G265" i="1"/>
  <c r="G107" i="1"/>
  <c r="J409" i="1"/>
  <c r="K336" i="1"/>
  <c r="H215" i="1"/>
  <c r="M36" i="1"/>
  <c r="O36" i="1" s="1"/>
  <c r="M209" i="1"/>
  <c r="O209" i="1" s="1"/>
  <c r="M56" i="1"/>
  <c r="O56" i="1" s="1"/>
  <c r="K35" i="1"/>
  <c r="J429" i="1"/>
  <c r="J277" i="1"/>
  <c r="H147" i="1"/>
  <c r="H407" i="1"/>
  <c r="H461" i="1"/>
  <c r="H428" i="1"/>
  <c r="H449" i="1"/>
  <c r="H435" i="1"/>
  <c r="G236" i="1"/>
  <c r="G359" i="1"/>
  <c r="G65" i="1"/>
  <c r="G48" i="1"/>
  <c r="M60" i="1"/>
  <c r="O60" i="1" s="1"/>
  <c r="J289" i="1"/>
  <c r="M25" i="1"/>
  <c r="O25" i="1" s="1"/>
  <c r="M220" i="1"/>
  <c r="O220" i="1" s="1"/>
  <c r="M470" i="1"/>
  <c r="O470" i="1" s="1"/>
  <c r="K230" i="1"/>
  <c r="J174" i="1"/>
  <c r="H107" i="1"/>
  <c r="H359" i="1"/>
  <c r="G172" i="1"/>
  <c r="G372" i="1"/>
  <c r="H274" i="1"/>
  <c r="H52" i="1"/>
  <c r="G38" i="1"/>
  <c r="M142" i="1"/>
  <c r="O142" i="1" s="1"/>
  <c r="H499" i="1"/>
  <c r="H56" i="1"/>
  <c r="G25" i="1"/>
  <c r="G180" i="1"/>
  <c r="M172" i="1"/>
  <c r="O172" i="1" s="1"/>
  <c r="M180" i="1"/>
  <c r="O180" i="1" s="1"/>
  <c r="M325" i="1"/>
  <c r="O325" i="1" s="1"/>
  <c r="K120" i="1"/>
  <c r="K419" i="1"/>
  <c r="K358" i="1"/>
  <c r="H48" i="1"/>
  <c r="G4" i="1"/>
  <c r="G444" i="1"/>
  <c r="G6" i="1"/>
  <c r="H330" i="1"/>
  <c r="M179" i="1"/>
  <c r="O179" i="1" s="1"/>
  <c r="M38" i="1"/>
  <c r="O38" i="1" s="1"/>
  <c r="M449" i="1"/>
  <c r="O449" i="1" s="1"/>
  <c r="J59" i="1"/>
  <c r="J207" i="1"/>
  <c r="J434" i="1"/>
  <c r="H388" i="1"/>
  <c r="H349" i="1"/>
  <c r="G77" i="1"/>
  <c r="G39" i="1"/>
  <c r="G209" i="1"/>
  <c r="H84" i="1"/>
  <c r="J251" i="1"/>
  <c r="M159" i="1"/>
  <c r="O159" i="1" s="1"/>
  <c r="M28" i="1"/>
  <c r="O28" i="1" s="1"/>
  <c r="K381" i="1"/>
  <c r="J12" i="1"/>
  <c r="H77" i="1"/>
  <c r="H4" i="1"/>
  <c r="H494" i="1"/>
  <c r="H372" i="1"/>
  <c r="G330" i="1"/>
  <c r="H220" i="1"/>
  <c r="H324" i="1"/>
  <c r="H65" i="1"/>
  <c r="G400" i="1"/>
  <c r="M82" i="1"/>
  <c r="O82" i="1" s="1"/>
  <c r="M23" i="1"/>
  <c r="O23" i="1" s="1"/>
  <c r="M66" i="1"/>
  <c r="O66" i="1" s="1"/>
  <c r="K453" i="1"/>
  <c r="G358" i="1"/>
  <c r="M435" i="1"/>
  <c r="O435" i="1" s="1"/>
  <c r="M409" i="1"/>
  <c r="O409" i="1" s="1"/>
  <c r="M189" i="1"/>
  <c r="O189" i="1" s="1"/>
  <c r="M473" i="1"/>
  <c r="O473" i="1" s="1"/>
  <c r="M422" i="1"/>
  <c r="O422" i="1" s="1"/>
  <c r="M181" i="1"/>
  <c r="O181" i="1" s="1"/>
  <c r="M328" i="1"/>
  <c r="O328" i="1" s="1"/>
  <c r="M230" i="1"/>
  <c r="O230" i="1" s="1"/>
  <c r="H466" i="1"/>
  <c r="H304" i="1"/>
  <c r="H108" i="1"/>
  <c r="G459" i="1"/>
  <c r="G181" i="1"/>
  <c r="H302" i="1"/>
  <c r="M132" i="1"/>
  <c r="O132" i="1" s="1"/>
  <c r="M275" i="1"/>
  <c r="O275" i="1" s="1"/>
  <c r="M371" i="1"/>
  <c r="O371" i="1" s="1"/>
  <c r="M251" i="1"/>
  <c r="O251" i="1" s="1"/>
  <c r="M289" i="1"/>
  <c r="O289" i="1" s="1"/>
  <c r="M265" i="1"/>
  <c r="O265" i="1" s="1"/>
  <c r="H301" i="1"/>
  <c r="H141" i="1"/>
  <c r="G157" i="1"/>
  <c r="G434" i="1"/>
  <c r="G109" i="1"/>
  <c r="H251" i="1"/>
  <c r="M309" i="1"/>
  <c r="O309" i="1" s="1"/>
  <c r="M446" i="1"/>
  <c r="O446" i="1" s="1"/>
  <c r="H164" i="1"/>
  <c r="H445" i="1"/>
  <c r="H336" i="1"/>
  <c r="H358" i="1"/>
  <c r="G131" i="1"/>
  <c r="G284" i="1"/>
  <c r="G302" i="1"/>
  <c r="G289" i="1"/>
  <c r="H166" i="1"/>
  <c r="M489" i="1"/>
  <c r="O489" i="1" s="1"/>
  <c r="M311" i="1"/>
  <c r="O311" i="1" s="1"/>
  <c r="M370" i="1"/>
  <c r="O370" i="1" s="1"/>
  <c r="H409" i="1"/>
  <c r="H135" i="1"/>
  <c r="H311" i="1"/>
  <c r="H256" i="1"/>
  <c r="G466" i="1"/>
  <c r="G357" i="1"/>
  <c r="G256" i="1"/>
  <c r="M357" i="1"/>
  <c r="O357" i="1" s="1"/>
  <c r="M163" i="1"/>
  <c r="O163" i="1" s="1"/>
  <c r="M304" i="1"/>
  <c r="O304" i="1" s="1"/>
  <c r="M434" i="1"/>
  <c r="O434" i="1" s="1"/>
  <c r="H163" i="1"/>
  <c r="G367" i="1"/>
  <c r="M480" i="1"/>
  <c r="O480" i="1" s="1"/>
  <c r="M108" i="1"/>
  <c r="O108" i="1" s="1"/>
  <c r="M89" i="1"/>
  <c r="O89" i="1" s="1"/>
  <c r="M88" i="1"/>
  <c r="O88" i="1" s="1"/>
  <c r="H109" i="1"/>
  <c r="H283" i="1"/>
  <c r="G301" i="1"/>
  <c r="G230" i="1"/>
  <c r="G396" i="1"/>
  <c r="M429" i="1"/>
  <c r="O429" i="1" s="1"/>
  <c r="M129" i="1"/>
  <c r="O129" i="1" s="1"/>
  <c r="G164" i="1"/>
  <c r="G207" i="1"/>
  <c r="G24" i="1"/>
  <c r="G54" i="1"/>
  <c r="G189" i="1"/>
  <c r="G223" i="1"/>
  <c r="G282" i="1"/>
  <c r="M367" i="1"/>
  <c r="O367" i="1" s="1"/>
  <c r="H282" i="1"/>
  <c r="G309" i="1"/>
  <c r="M207" i="1"/>
  <c r="O207" i="1" s="1"/>
  <c r="M135" i="1"/>
  <c r="O135" i="1" s="1"/>
  <c r="K226" i="1"/>
  <c r="K363" i="1"/>
  <c r="K11" i="1"/>
  <c r="J2" i="1"/>
  <c r="K261" i="1"/>
  <c r="K67" i="1"/>
  <c r="J159" i="1"/>
  <c r="K485" i="1"/>
  <c r="K302" i="1"/>
  <c r="J44" i="1"/>
  <c r="J484" i="1"/>
  <c r="J469" i="1"/>
  <c r="K406" i="1"/>
  <c r="J80" i="1"/>
  <c r="K204" i="1"/>
  <c r="K45" i="1"/>
  <c r="J287" i="1"/>
  <c r="J390" i="1"/>
  <c r="J84" i="1"/>
  <c r="K283" i="1"/>
  <c r="K106" i="1"/>
  <c r="J155" i="1"/>
  <c r="J52" i="1"/>
  <c r="J246" i="1"/>
  <c r="J133" i="1"/>
  <c r="K291" i="1"/>
  <c r="K229" i="1"/>
  <c r="J438" i="1"/>
  <c r="K467" i="1"/>
  <c r="K46" i="1"/>
  <c r="K265" i="1"/>
  <c r="J196" i="1"/>
  <c r="J326" i="1"/>
  <c r="J104" i="1"/>
  <c r="G190" i="1"/>
  <c r="J423" i="1"/>
  <c r="K276" i="1"/>
  <c r="J164" i="1"/>
  <c r="M212" i="1"/>
  <c r="O212" i="1" s="1"/>
  <c r="K191" i="1"/>
  <c r="K54" i="1"/>
  <c r="K494" i="1"/>
  <c r="K388" i="1"/>
  <c r="K366" i="1"/>
  <c r="K122" i="1"/>
  <c r="J298" i="1"/>
  <c r="H415" i="1"/>
  <c r="H174" i="1"/>
  <c r="M386" i="1"/>
  <c r="O386" i="1" s="1"/>
  <c r="M474" i="1"/>
  <c r="O474" i="1" s="1"/>
  <c r="K301" i="1"/>
  <c r="K441" i="1"/>
  <c r="K169" i="1"/>
  <c r="J147" i="1"/>
  <c r="J19" i="1"/>
  <c r="J10" i="1"/>
  <c r="H378" i="1"/>
  <c r="G160" i="1"/>
  <c r="G49" i="1"/>
  <c r="G174" i="1"/>
  <c r="M148" i="1"/>
  <c r="O148" i="1" s="1"/>
  <c r="M47" i="1"/>
  <c r="O47" i="1" s="1"/>
  <c r="M176" i="1"/>
  <c r="O176" i="1" s="1"/>
  <c r="K119" i="1"/>
  <c r="K3" i="1"/>
  <c r="K372" i="1"/>
  <c r="J124" i="1"/>
  <c r="J5" i="1"/>
  <c r="H126" i="1"/>
  <c r="H121" i="1"/>
  <c r="H100" i="1"/>
  <c r="H176" i="1"/>
  <c r="G148" i="1"/>
  <c r="G47" i="1"/>
  <c r="G126" i="1"/>
  <c r="G60" i="1"/>
  <c r="G321" i="1"/>
  <c r="M346" i="1"/>
  <c r="O346" i="1" s="1"/>
  <c r="K199" i="1"/>
  <c r="K200" i="1"/>
  <c r="J153" i="1"/>
  <c r="J154" i="1"/>
  <c r="H214" i="1"/>
  <c r="H386" i="1"/>
  <c r="H285" i="1"/>
  <c r="H456" i="1"/>
  <c r="H98" i="1"/>
  <c r="G317" i="1"/>
  <c r="G430" i="1"/>
  <c r="M317" i="1"/>
  <c r="O317" i="1" s="1"/>
  <c r="M100" i="1"/>
  <c r="O100" i="1" s="1"/>
  <c r="K293" i="1"/>
  <c r="M426" i="1"/>
  <c r="O426" i="1" s="1"/>
  <c r="K271" i="1"/>
  <c r="K341" i="1"/>
  <c r="K130" i="1"/>
  <c r="K296" i="1"/>
  <c r="H426" i="1"/>
  <c r="G346" i="1"/>
  <c r="M249" i="1"/>
  <c r="O249" i="1" s="1"/>
  <c r="M160" i="1"/>
  <c r="O160" i="1" s="1"/>
  <c r="M415" i="1"/>
  <c r="O415" i="1" s="1"/>
  <c r="M430" i="1"/>
  <c r="O430" i="1" s="1"/>
  <c r="M305" i="1"/>
  <c r="O305" i="1" s="1"/>
  <c r="M340" i="1"/>
  <c r="O340" i="1" s="1"/>
  <c r="M243" i="1"/>
  <c r="O243" i="1" s="1"/>
  <c r="K445" i="1"/>
  <c r="K275" i="1"/>
  <c r="K325" i="1"/>
  <c r="J108" i="1"/>
  <c r="H353" i="1"/>
  <c r="G98" i="1"/>
  <c r="G214" i="1"/>
  <c r="G225" i="1"/>
  <c r="K454" i="1"/>
  <c r="H225" i="1"/>
  <c r="M49" i="1"/>
  <c r="O49" i="1" s="1"/>
  <c r="K77" i="1"/>
  <c r="K186" i="1"/>
  <c r="K20" i="1"/>
  <c r="K314" i="1"/>
  <c r="H397" i="1"/>
  <c r="G228" i="1"/>
  <c r="G456" i="1"/>
  <c r="M285" i="1"/>
  <c r="O285" i="1" s="1"/>
  <c r="K431" i="1"/>
  <c r="K393" i="1"/>
  <c r="K74" i="1"/>
  <c r="H305" i="1"/>
  <c r="G249" i="1"/>
  <c r="H228" i="1"/>
  <c r="M59" i="1"/>
  <c r="O59" i="1" s="1"/>
  <c r="K376" i="1"/>
  <c r="K125" i="1"/>
  <c r="K208" i="1"/>
  <c r="K238" i="1"/>
  <c r="K227" i="1"/>
  <c r="K9" i="1"/>
  <c r="J141" i="1"/>
  <c r="J375" i="1"/>
  <c r="M398" i="1"/>
  <c r="O398" i="1" s="1"/>
  <c r="M353" i="1"/>
  <c r="O353" i="1" s="1"/>
  <c r="M397" i="1"/>
  <c r="O397" i="1" s="1"/>
  <c r="K223" i="1"/>
  <c r="G215" i="1"/>
  <c r="G111" i="1"/>
  <c r="H111" i="1"/>
  <c r="M111" i="1"/>
  <c r="O111" i="1" s="1"/>
  <c r="G327" i="1"/>
  <c r="M327" i="1"/>
  <c r="O327" i="1" s="1"/>
  <c r="H327" i="1"/>
  <c r="M399" i="1"/>
  <c r="O399" i="1" s="1"/>
  <c r="G399" i="1"/>
  <c r="H399" i="1"/>
  <c r="J113" i="1"/>
  <c r="K113" i="1"/>
  <c r="K311" i="1"/>
  <c r="J311" i="1"/>
  <c r="M451" i="1"/>
  <c r="O451" i="1" s="1"/>
  <c r="H437" i="1"/>
  <c r="M437" i="1"/>
  <c r="O437" i="1" s="1"/>
  <c r="G437" i="1"/>
  <c r="G222" i="1"/>
  <c r="H222" i="1"/>
  <c r="M222" i="1"/>
  <c r="O222" i="1" s="1"/>
  <c r="M411" i="1"/>
  <c r="O411" i="1" s="1"/>
  <c r="G411" i="1"/>
  <c r="H411" i="1"/>
  <c r="G481" i="1"/>
  <c r="H481" i="1"/>
  <c r="M481" i="1"/>
  <c r="O481" i="1" s="1"/>
  <c r="M462" i="1"/>
  <c r="O462" i="1" s="1"/>
  <c r="G462" i="1"/>
  <c r="H462" i="1"/>
  <c r="G143" i="1"/>
  <c r="M143" i="1"/>
  <c r="O143" i="1" s="1"/>
  <c r="H143" i="1"/>
  <c r="G332" i="1"/>
  <c r="H332" i="1"/>
  <c r="M332" i="1"/>
  <c r="O332" i="1" s="1"/>
  <c r="G455" i="1"/>
  <c r="H455" i="1"/>
  <c r="H269" i="1"/>
  <c r="G269" i="1"/>
  <c r="M306" i="1"/>
  <c r="O306" i="1" s="1"/>
  <c r="G306" i="1"/>
  <c r="H306" i="1"/>
  <c r="G276" i="1"/>
  <c r="M276" i="1"/>
  <c r="O276" i="1" s="1"/>
  <c r="H276" i="1"/>
  <c r="G326" i="1"/>
  <c r="H326" i="1"/>
  <c r="M326" i="1"/>
  <c r="O326" i="1" s="1"/>
  <c r="G438" i="1"/>
  <c r="M438" i="1"/>
  <c r="O438" i="1" s="1"/>
  <c r="G291" i="1"/>
  <c r="H291" i="1"/>
  <c r="M291" i="1"/>
  <c r="O291" i="1" s="1"/>
  <c r="G373" i="1"/>
  <c r="H373" i="1"/>
  <c r="M373" i="1"/>
  <c r="O373" i="1" s="1"/>
  <c r="G237" i="1"/>
  <c r="H237" i="1"/>
  <c r="G341" i="1"/>
  <c r="H341" i="1"/>
  <c r="M341" i="1"/>
  <c r="O341" i="1" s="1"/>
  <c r="G452" i="1"/>
  <c r="M452" i="1"/>
  <c r="O452" i="1" s="1"/>
  <c r="H452" i="1"/>
  <c r="G9" i="1"/>
  <c r="M9" i="1"/>
  <c r="O9" i="1" s="1"/>
  <c r="H9" i="1"/>
  <c r="G393" i="1"/>
  <c r="M393" i="1"/>
  <c r="O393" i="1" s="1"/>
  <c r="H393" i="1"/>
  <c r="G104" i="1"/>
  <c r="H104" i="1"/>
  <c r="M104" i="1"/>
  <c r="O104" i="1" s="1"/>
  <c r="G137" i="1"/>
  <c r="H137" i="1"/>
  <c r="M286" i="1"/>
  <c r="O286" i="1" s="1"/>
  <c r="G286" i="1"/>
  <c r="H286" i="1"/>
  <c r="H490" i="1"/>
  <c r="G490" i="1"/>
  <c r="M490" i="1"/>
  <c r="O490" i="1" s="1"/>
  <c r="G8" i="1"/>
  <c r="H8" i="1"/>
  <c r="M8" i="1"/>
  <c r="O8" i="1" s="1"/>
  <c r="H450" i="1"/>
  <c r="M450" i="1"/>
  <c r="O450" i="1" s="1"/>
  <c r="G450" i="1"/>
  <c r="K461" i="1"/>
  <c r="J461" i="1"/>
  <c r="J177" i="1"/>
  <c r="K177" i="1"/>
  <c r="K264" i="1"/>
  <c r="J264" i="1"/>
  <c r="J379" i="1"/>
  <c r="K379" i="1"/>
  <c r="K76" i="1"/>
  <c r="J76" i="1"/>
  <c r="K442" i="1"/>
  <c r="H12" i="1"/>
  <c r="G12" i="1"/>
  <c r="J250" i="1"/>
  <c r="K250" i="1"/>
  <c r="J478" i="1"/>
  <c r="K478" i="1"/>
  <c r="J259" i="1"/>
  <c r="K259" i="1"/>
  <c r="M12" i="1"/>
  <c r="O12" i="1" s="1"/>
  <c r="J160" i="1"/>
  <c r="K160" i="1"/>
  <c r="K126" i="1"/>
  <c r="J126" i="1"/>
  <c r="K415" i="1"/>
  <c r="J415" i="1"/>
  <c r="K317" i="1"/>
  <c r="J317" i="1"/>
  <c r="M150" i="1"/>
  <c r="O150" i="1" s="1"/>
  <c r="G150" i="1"/>
  <c r="K267" i="1"/>
  <c r="J267" i="1"/>
  <c r="G203" i="1"/>
  <c r="H203" i="1"/>
  <c r="J471" i="1"/>
  <c r="K471" i="1"/>
  <c r="J65" i="1"/>
  <c r="K65" i="1"/>
  <c r="M203" i="1"/>
  <c r="O203" i="1" s="1"/>
  <c r="J364" i="1"/>
  <c r="K215" i="1"/>
  <c r="J215" i="1"/>
  <c r="H55" i="1"/>
  <c r="G55" i="1"/>
  <c r="G443" i="1"/>
  <c r="M443" i="1"/>
  <c r="O443" i="1" s="1"/>
  <c r="H443" i="1"/>
  <c r="G273" i="1"/>
  <c r="M273" i="1"/>
  <c r="O273" i="1" s="1"/>
  <c r="H273" i="1"/>
  <c r="M175" i="1"/>
  <c r="O175" i="1" s="1"/>
  <c r="G175" i="1"/>
  <c r="H175" i="1"/>
  <c r="G414" i="1"/>
  <c r="M414" i="1"/>
  <c r="O414" i="1" s="1"/>
  <c r="H414" i="1"/>
  <c r="K34" i="1"/>
  <c r="J34" i="1"/>
  <c r="K93" i="1"/>
  <c r="J93" i="1"/>
  <c r="M455" i="1"/>
  <c r="O455" i="1" s="1"/>
  <c r="M269" i="1"/>
  <c r="O269" i="1" s="1"/>
  <c r="M137" i="1"/>
  <c r="O137" i="1" s="1"/>
  <c r="G262" i="1"/>
  <c r="H262" i="1"/>
  <c r="M262" i="1"/>
  <c r="O262" i="1" s="1"/>
  <c r="G58" i="1"/>
  <c r="H58" i="1"/>
  <c r="J280" i="1"/>
  <c r="K280" i="1"/>
  <c r="K284" i="1"/>
  <c r="J284" i="1"/>
  <c r="J213" i="1"/>
  <c r="K213" i="1"/>
  <c r="J295" i="1"/>
  <c r="K295" i="1"/>
  <c r="K185" i="1"/>
  <c r="J188" i="1"/>
  <c r="H115" i="1"/>
  <c r="H272" i="1"/>
  <c r="H308" i="1"/>
  <c r="G166" i="1"/>
  <c r="K458" i="1"/>
  <c r="J29" i="1"/>
  <c r="J129" i="1"/>
  <c r="J335" i="1"/>
  <c r="G231" i="1"/>
  <c r="K255" i="1"/>
  <c r="J143" i="1"/>
  <c r="H132" i="1"/>
  <c r="H314" i="1"/>
  <c r="H91" i="1"/>
  <c r="G204" i="1"/>
  <c r="G52" i="1"/>
  <c r="K144" i="1"/>
  <c r="K165" i="1"/>
  <c r="K222" i="1"/>
  <c r="K481" i="1"/>
  <c r="H223" i="1"/>
  <c r="K25" i="1"/>
  <c r="K288" i="1"/>
  <c r="H81" i="1"/>
  <c r="K152" i="1"/>
  <c r="J140" i="1"/>
  <c r="H444" i="1"/>
  <c r="H296" i="1"/>
  <c r="K425" i="1"/>
  <c r="J273" i="1"/>
  <c r="K273" i="1"/>
  <c r="J109" i="1"/>
  <c r="K109" i="1"/>
  <c r="K303" i="1"/>
  <c r="J303" i="1"/>
  <c r="J61" i="1"/>
  <c r="K61" i="1"/>
  <c r="J380" i="1"/>
  <c r="K380" i="1"/>
  <c r="K23" i="1"/>
  <c r="K101" i="1"/>
  <c r="J328" i="1"/>
  <c r="J73" i="1"/>
  <c r="H361" i="1"/>
  <c r="H18" i="1"/>
  <c r="H83" i="1"/>
  <c r="H406" i="1"/>
  <c r="H133" i="1"/>
  <c r="H366" i="1"/>
  <c r="G89" i="1"/>
  <c r="K27" i="1"/>
  <c r="J145" i="1"/>
  <c r="J356" i="1"/>
  <c r="J235" i="1"/>
  <c r="H21" i="1"/>
  <c r="G210" i="1"/>
  <c r="G114" i="1"/>
  <c r="K168" i="1"/>
  <c r="K319" i="1"/>
  <c r="K38" i="1"/>
  <c r="K342" i="1"/>
  <c r="J384" i="1"/>
  <c r="H57" i="1"/>
  <c r="H429" i="1"/>
  <c r="H23" i="1"/>
  <c r="H2" i="1"/>
  <c r="H154" i="1"/>
  <c r="G50" i="1"/>
  <c r="G390" i="1"/>
  <c r="G263" i="1"/>
  <c r="K181" i="1"/>
  <c r="J233" i="1"/>
  <c r="H385" i="1"/>
  <c r="K85" i="1"/>
  <c r="H80" i="1"/>
  <c r="K15" i="1"/>
  <c r="G7" i="1"/>
  <c r="G246" i="1"/>
  <c r="K460" i="1"/>
  <c r="K254" i="1"/>
  <c r="K472" i="1"/>
  <c r="K260" i="1"/>
  <c r="H90" i="1"/>
  <c r="G84" i="1"/>
  <c r="K127" i="1"/>
  <c r="H475" i="1"/>
  <c r="H343" i="1"/>
  <c r="K83" i="1"/>
  <c r="H151" i="1"/>
  <c r="J299" i="1"/>
  <c r="K362" i="1"/>
  <c r="K395" i="1"/>
  <c r="J496" i="1"/>
  <c r="K496" i="1"/>
  <c r="H152" i="1"/>
  <c r="M152" i="1"/>
  <c r="O152" i="1" s="1"/>
  <c r="G152" i="1"/>
  <c r="K166" i="1"/>
  <c r="J166" i="1"/>
  <c r="K47" i="1"/>
  <c r="J47" i="1"/>
  <c r="K339" i="1"/>
  <c r="J339" i="1"/>
  <c r="H501" i="1"/>
  <c r="M501" i="1"/>
  <c r="O501" i="1" s="1"/>
  <c r="G501" i="1"/>
  <c r="J480" i="1"/>
  <c r="K480" i="1"/>
  <c r="J202" i="1"/>
  <c r="K202" i="1"/>
  <c r="G167" i="1"/>
  <c r="H167" i="1"/>
  <c r="M167" i="1"/>
  <c r="O167" i="1" s="1"/>
  <c r="J237" i="1"/>
  <c r="K237" i="1"/>
  <c r="M395" i="1"/>
  <c r="O395" i="1" s="1"/>
  <c r="G395" i="1"/>
  <c r="H395" i="1"/>
  <c r="G268" i="1"/>
  <c r="H268" i="1"/>
  <c r="M268" i="1"/>
  <c r="O268" i="1" s="1"/>
  <c r="K394" i="1"/>
  <c r="J394" i="1"/>
  <c r="J111" i="1"/>
  <c r="K111" i="1"/>
  <c r="J424" i="1"/>
  <c r="K424" i="1"/>
  <c r="H13" i="1"/>
  <c r="G13" i="1"/>
  <c r="M13" i="1"/>
  <c r="O13" i="1" s="1"/>
  <c r="G71" i="1"/>
  <c r="M71" i="1"/>
  <c r="O71" i="1" s="1"/>
  <c r="H71" i="1"/>
  <c r="J451" i="1"/>
  <c r="K451" i="1"/>
  <c r="J187" i="1"/>
  <c r="K187" i="1"/>
  <c r="H188" i="1"/>
  <c r="G188" i="1"/>
  <c r="M188" i="1"/>
  <c r="O188" i="1" s="1"/>
  <c r="H165" i="1"/>
  <c r="G165" i="1"/>
  <c r="M165" i="1"/>
  <c r="O165" i="1" s="1"/>
  <c r="J385" i="1"/>
  <c r="J175" i="1"/>
  <c r="H59" i="1"/>
  <c r="H127" i="1"/>
  <c r="H88" i="1"/>
  <c r="G274" i="1"/>
  <c r="G299" i="1"/>
  <c r="K183" i="1"/>
  <c r="K483" i="1"/>
  <c r="K403" i="1"/>
  <c r="K184" i="1"/>
  <c r="K142" i="1"/>
  <c r="H159" i="1"/>
  <c r="G416" i="1"/>
  <c r="G124" i="1"/>
  <c r="G97" i="1"/>
  <c r="G11" i="1"/>
  <c r="K383" i="1"/>
  <c r="J26" i="1"/>
  <c r="J210" i="1"/>
  <c r="J340" i="1"/>
  <c r="H398" i="1"/>
  <c r="H191" i="1"/>
  <c r="G26" i="1"/>
  <c r="G474" i="1"/>
  <c r="K22" i="1"/>
  <c r="K272" i="1"/>
  <c r="J17" i="1"/>
  <c r="J97" i="1"/>
  <c r="H6" i="1"/>
  <c r="H451" i="1"/>
  <c r="H266" i="1"/>
  <c r="G155" i="1"/>
  <c r="K347" i="1"/>
  <c r="H275" i="1"/>
  <c r="H117" i="1"/>
  <c r="H122" i="1"/>
  <c r="G484" i="1"/>
  <c r="G205" i="1"/>
  <c r="K50" i="1"/>
  <c r="K476" i="1"/>
  <c r="J252" i="1"/>
  <c r="H405" i="1"/>
  <c r="H473" i="1"/>
  <c r="H325" i="1"/>
  <c r="H194" i="1"/>
  <c r="G495" i="1"/>
  <c r="K105" i="1"/>
  <c r="K473" i="1"/>
  <c r="J57" i="1"/>
  <c r="H328" i="1"/>
  <c r="H243" i="1"/>
  <c r="K344" i="1"/>
  <c r="J344" i="1"/>
  <c r="J370" i="1"/>
  <c r="K370" i="1"/>
  <c r="G292" i="1"/>
  <c r="M292" i="1"/>
  <c r="O292" i="1" s="1"/>
  <c r="H292" i="1"/>
  <c r="K241" i="1"/>
  <c r="J241" i="1"/>
  <c r="K90" i="1"/>
  <c r="J90" i="1"/>
  <c r="K55" i="1"/>
  <c r="J55" i="1"/>
  <c r="J489" i="1"/>
  <c r="K489" i="1"/>
  <c r="K432" i="1"/>
  <c r="J432" i="1"/>
  <c r="J444" i="1"/>
  <c r="K444" i="1"/>
  <c r="J161" i="1"/>
  <c r="K161" i="1"/>
  <c r="J228" i="1"/>
  <c r="K228" i="1"/>
  <c r="K279" i="1"/>
  <c r="J279" i="1"/>
  <c r="K24" i="1"/>
  <c r="J24" i="1"/>
  <c r="K216" i="1"/>
  <c r="J216" i="1"/>
  <c r="J466" i="1"/>
  <c r="K466" i="1"/>
  <c r="J389" i="1"/>
  <c r="K389" i="1"/>
  <c r="J102" i="1"/>
  <c r="K102" i="1"/>
  <c r="J307" i="1"/>
  <c r="K307" i="1"/>
  <c r="K88" i="1"/>
  <c r="J88" i="1"/>
  <c r="J118" i="1"/>
  <c r="K118" i="1"/>
  <c r="J439" i="1"/>
  <c r="K439" i="1"/>
  <c r="K330" i="1"/>
  <c r="J330" i="1"/>
  <c r="M170" i="1"/>
  <c r="O170" i="1" s="1"/>
  <c r="H170" i="1"/>
  <c r="G170" i="1"/>
  <c r="H294" i="1"/>
  <c r="G294" i="1"/>
  <c r="G270" i="1"/>
  <c r="H270" i="1"/>
  <c r="M270" i="1"/>
  <c r="O270" i="1" s="1"/>
  <c r="J398" i="1"/>
  <c r="K398" i="1"/>
  <c r="K220" i="1"/>
  <c r="J220" i="1"/>
  <c r="K407" i="1"/>
  <c r="J407" i="1"/>
  <c r="K245" i="1"/>
  <c r="J245" i="1"/>
  <c r="G307" i="1"/>
  <c r="H307" i="1"/>
  <c r="J374" i="1"/>
  <c r="K374" i="1"/>
  <c r="J281" i="1"/>
  <c r="K281" i="1"/>
  <c r="J94" i="1"/>
  <c r="K94" i="1"/>
  <c r="J327" i="1"/>
  <c r="K327" i="1"/>
  <c r="J70" i="1"/>
  <c r="K70" i="1"/>
  <c r="J470" i="1"/>
  <c r="K470" i="1"/>
  <c r="J482" i="1"/>
  <c r="K482" i="1"/>
  <c r="K167" i="1"/>
  <c r="J167" i="1"/>
  <c r="J239" i="1"/>
  <c r="K239" i="1"/>
  <c r="J304" i="1"/>
  <c r="K304" i="1"/>
  <c r="J422" i="1"/>
  <c r="K422" i="1"/>
  <c r="J477" i="1"/>
  <c r="K477" i="1"/>
  <c r="K316" i="1"/>
  <c r="J316" i="1"/>
  <c r="J91" i="1"/>
  <c r="K91" i="1"/>
  <c r="G271" i="1"/>
  <c r="H271" i="1"/>
  <c r="J81" i="1"/>
  <c r="K81" i="1"/>
  <c r="K320" i="1"/>
  <c r="J320" i="1"/>
  <c r="J386" i="1"/>
  <c r="K386" i="1"/>
  <c r="K433" i="1"/>
  <c r="J433" i="1"/>
  <c r="H239" i="1"/>
  <c r="G239" i="1"/>
  <c r="M242" i="1"/>
  <c r="O242" i="1" s="1"/>
  <c r="H242" i="1"/>
  <c r="G242" i="1"/>
  <c r="J373" i="1"/>
  <c r="K373" i="1"/>
  <c r="K318" i="1"/>
  <c r="J318" i="1"/>
  <c r="J427" i="1"/>
  <c r="K427" i="1"/>
  <c r="K8" i="1"/>
  <c r="J8" i="1"/>
  <c r="J100" i="1"/>
  <c r="K100" i="1"/>
  <c r="J387" i="1"/>
  <c r="K387" i="1"/>
  <c r="G102" i="1"/>
  <c r="H102" i="1"/>
  <c r="H184" i="1"/>
  <c r="G184" i="1"/>
  <c r="M184" i="1"/>
  <c r="O184" i="1" s="1"/>
  <c r="K253" i="1"/>
  <c r="K404" i="1"/>
  <c r="K218" i="1"/>
  <c r="K37" i="1"/>
  <c r="K21" i="1"/>
  <c r="K217" i="1"/>
  <c r="K146" i="1"/>
  <c r="J6" i="1"/>
  <c r="J248" i="1"/>
  <c r="K180" i="1"/>
  <c r="K321" i="1"/>
  <c r="K176" i="1"/>
  <c r="K256" i="1"/>
  <c r="K417" i="1"/>
  <c r="K243" i="1"/>
  <c r="K414" i="1"/>
  <c r="K98" i="1"/>
  <c r="G342" i="1"/>
  <c r="H342" i="1"/>
  <c r="H162" i="1"/>
  <c r="G162" i="1"/>
  <c r="K201" i="1"/>
  <c r="H320" i="1"/>
  <c r="G320" i="1"/>
  <c r="G482" i="1"/>
  <c r="H482" i="1"/>
  <c r="G417" i="1"/>
  <c r="H417" i="1"/>
  <c r="M162" i="1"/>
  <c r="O162" i="1" s="1"/>
  <c r="K135" i="1"/>
  <c r="K310" i="1"/>
  <c r="J310" i="1"/>
  <c r="G216" i="1"/>
  <c r="H216" i="1"/>
  <c r="G381" i="1"/>
  <c r="H381" i="1"/>
  <c r="H43" i="1"/>
  <c r="G43" i="1"/>
  <c r="G198" i="1"/>
  <c r="H198" i="1"/>
  <c r="K324" i="1"/>
  <c r="K498" i="1"/>
  <c r="K205" i="1"/>
  <c r="J365" i="1"/>
  <c r="G458" i="1"/>
  <c r="H458" i="1"/>
  <c r="G31" i="1"/>
  <c r="H31" i="1"/>
  <c r="K435" i="1"/>
  <c r="J435" i="1"/>
  <c r="K313" i="1"/>
  <c r="J313" i="1"/>
  <c r="G79" i="1"/>
  <c r="H79" i="1"/>
  <c r="G140" i="1"/>
  <c r="H140" i="1"/>
  <c r="G192" i="1"/>
  <c r="H192" i="1"/>
  <c r="G32" i="1"/>
  <c r="H32" i="1"/>
  <c r="G245" i="1"/>
  <c r="H245" i="1"/>
  <c r="K323" i="1"/>
  <c r="K452" i="1"/>
  <c r="K396" i="1"/>
  <c r="J396" i="1"/>
  <c r="G267" i="1"/>
  <c r="H267" i="1"/>
  <c r="M43" i="1"/>
  <c r="O43" i="1" s="1"/>
  <c r="G145" i="1"/>
  <c r="H145" i="1"/>
  <c r="G354" i="1"/>
  <c r="H354" i="1"/>
  <c r="K139" i="1"/>
  <c r="K136" i="1"/>
  <c r="G468" i="1"/>
  <c r="H468" i="1"/>
  <c r="G64" i="1"/>
  <c r="H64" i="1"/>
  <c r="K368" i="1"/>
  <c r="J331" i="1"/>
  <c r="K331" i="1"/>
  <c r="H186" i="1"/>
  <c r="G186" i="1"/>
  <c r="G182" i="1"/>
  <c r="H182" i="1"/>
  <c r="J274" i="1"/>
  <c r="K274" i="1"/>
  <c r="J62" i="1"/>
  <c r="K62" i="1"/>
  <c r="J418" i="1"/>
  <c r="K418" i="1"/>
  <c r="J495" i="1"/>
  <c r="K495" i="1"/>
  <c r="J343" i="1"/>
  <c r="K343" i="1"/>
  <c r="J132" i="1"/>
  <c r="K132" i="1"/>
  <c r="J163" i="1"/>
  <c r="K163" i="1"/>
  <c r="J446" i="1"/>
  <c r="K446" i="1"/>
  <c r="J420" i="1"/>
  <c r="K420" i="1"/>
  <c r="J173" i="1"/>
  <c r="K173" i="1"/>
  <c r="J107" i="1"/>
  <c r="K107" i="1"/>
  <c r="J128" i="1"/>
  <c r="K128" i="1"/>
  <c r="J87" i="1"/>
  <c r="K87" i="1"/>
  <c r="J115" i="1"/>
  <c r="K115" i="1"/>
  <c r="J41" i="1"/>
  <c r="K41" i="1"/>
  <c r="J33" i="1"/>
  <c r="K33" i="1"/>
  <c r="J475" i="1"/>
  <c r="K475" i="1"/>
  <c r="J290" i="1"/>
  <c r="K290" i="1"/>
  <c r="H360" i="1"/>
  <c r="G360" i="1"/>
  <c r="K300" i="1"/>
  <c r="K315" i="1"/>
  <c r="K352" i="1"/>
  <c r="K193" i="1"/>
  <c r="K244" i="1"/>
  <c r="K103" i="1"/>
  <c r="K348" i="1"/>
  <c r="K96" i="1"/>
  <c r="J357" i="1"/>
  <c r="J14" i="1"/>
  <c r="H335" i="1"/>
  <c r="G335" i="1"/>
  <c r="G310" i="1"/>
  <c r="H310" i="1"/>
  <c r="G95" i="1"/>
  <c r="H95" i="1"/>
  <c r="G74" i="1"/>
  <c r="H74" i="1"/>
  <c r="G105" i="1"/>
  <c r="H105" i="1"/>
  <c r="G471" i="1"/>
  <c r="H471" i="1"/>
  <c r="M360" i="1"/>
  <c r="O360" i="1" s="1"/>
  <c r="J450" i="1"/>
  <c r="J95" i="1"/>
  <c r="H99" i="1"/>
  <c r="G99" i="1"/>
  <c r="G106" i="1"/>
  <c r="H106" i="1"/>
  <c r="G389" i="1"/>
  <c r="H389" i="1"/>
  <c r="H448" i="1"/>
  <c r="G448" i="1"/>
  <c r="G244" i="1"/>
  <c r="H244" i="1"/>
  <c r="G44" i="1"/>
  <c r="H44" i="1"/>
  <c r="H403" i="1"/>
  <c r="G403" i="1"/>
  <c r="G248" i="1"/>
  <c r="H248" i="1"/>
  <c r="G158" i="1"/>
  <c r="H158" i="1"/>
  <c r="G123" i="1"/>
  <c r="H123" i="1"/>
  <c r="H408" i="1"/>
  <c r="G408" i="1"/>
  <c r="H447" i="1"/>
  <c r="G447" i="1"/>
  <c r="M99" i="1"/>
  <c r="O99" i="1" s="1"/>
  <c r="M448" i="1"/>
  <c r="O448" i="1" s="1"/>
  <c r="M403" i="1"/>
  <c r="O403" i="1" s="1"/>
  <c r="K221" i="1"/>
  <c r="K416" i="1"/>
  <c r="K63" i="1"/>
  <c r="K486" i="1"/>
  <c r="K156" i="1"/>
  <c r="K134" i="1"/>
  <c r="J286" i="1"/>
  <c r="M105" i="1"/>
  <c r="O105" i="1" s="1"/>
  <c r="M389" i="1"/>
  <c r="O389" i="1" s="1"/>
  <c r="K346" i="1"/>
  <c r="M106" i="1"/>
  <c r="O106" i="1" s="1"/>
  <c r="M44" i="1"/>
  <c r="O44" i="1" s="1"/>
  <c r="K401" i="1"/>
  <c r="K116" i="1"/>
  <c r="K189" i="1"/>
  <c r="K411" i="1"/>
  <c r="K490" i="1"/>
  <c r="J449" i="1"/>
  <c r="J258" i="1"/>
  <c r="K263" i="1"/>
  <c r="K89" i="1"/>
  <c r="G384" i="1"/>
  <c r="H384" i="1"/>
  <c r="M158" i="1"/>
  <c r="O158" i="1" s="1"/>
  <c r="K382" i="1"/>
  <c r="K151" i="1"/>
  <c r="M244" i="1"/>
  <c r="O244" i="1" s="1"/>
  <c r="J48" i="1"/>
  <c r="K51" i="1"/>
  <c r="G27" i="1"/>
  <c r="H27" i="1"/>
  <c r="G87" i="1"/>
  <c r="H87" i="1"/>
  <c r="G318" i="1"/>
  <c r="H318" i="1"/>
  <c r="G365" i="1"/>
  <c r="H365" i="1"/>
  <c r="G460" i="1"/>
  <c r="H460" i="1"/>
  <c r="G492" i="1"/>
  <c r="H492" i="1"/>
  <c r="G254" i="1"/>
  <c r="H254" i="1"/>
  <c r="G200" i="1"/>
  <c r="H200" i="1"/>
  <c r="G432" i="1"/>
  <c r="H432" i="1"/>
  <c r="G344" i="1"/>
  <c r="H344" i="1"/>
  <c r="G463" i="1"/>
  <c r="H463" i="1"/>
  <c r="G329" i="1"/>
  <c r="H329" i="1"/>
  <c r="G382" i="1"/>
  <c r="H382" i="1"/>
  <c r="G477" i="1"/>
  <c r="H477" i="1"/>
  <c r="G22" i="1"/>
  <c r="H22" i="1"/>
  <c r="G178" i="1"/>
  <c r="H178" i="1"/>
  <c r="G241" i="1"/>
  <c r="H241" i="1"/>
  <c r="G199" i="1"/>
  <c r="H199" i="1"/>
  <c r="G128" i="1"/>
  <c r="H128" i="1"/>
  <c r="G156" i="1"/>
  <c r="H156" i="1"/>
  <c r="G17" i="1"/>
  <c r="H17" i="1"/>
  <c r="G423" i="1"/>
  <c r="H423" i="1"/>
  <c r="G110" i="1"/>
  <c r="H110" i="1"/>
  <c r="G454" i="1"/>
  <c r="H454" i="1"/>
  <c r="G297" i="1"/>
  <c r="H297" i="1"/>
  <c r="G433" i="1"/>
  <c r="H433" i="1"/>
  <c r="G68" i="1"/>
  <c r="H68" i="1"/>
  <c r="G67" i="1"/>
  <c r="H67" i="1"/>
  <c r="G496" i="1"/>
  <c r="H496" i="1"/>
  <c r="G427" i="1"/>
  <c r="H427" i="1"/>
  <c r="G253" i="1"/>
  <c r="H253" i="1"/>
  <c r="G347" i="1"/>
  <c r="H347" i="1"/>
  <c r="G208" i="1"/>
  <c r="H208" i="1"/>
  <c r="G419" i="1"/>
  <c r="H419" i="1"/>
</calcChain>
</file>

<file path=xl/sharedStrings.xml><?xml version="1.0" encoding="utf-8"?>
<sst xmlns="http://schemas.openxmlformats.org/spreadsheetml/2006/main" count="2323" uniqueCount="710">
  <si>
    <t>ID Transaksi</t>
  </si>
  <si>
    <t>Tanggal</t>
  </si>
  <si>
    <t>Nama Produk</t>
  </si>
  <si>
    <t>Kategori</t>
  </si>
  <si>
    <t>Wilayah</t>
  </si>
  <si>
    <t>Qty</t>
  </si>
  <si>
    <t>Harga Satuan</t>
  </si>
  <si>
    <t>Diskon</t>
  </si>
  <si>
    <t>Total Penjualan</t>
  </si>
  <si>
    <t>Metode Pembayaran</t>
  </si>
  <si>
    <t>1. Master Produk</t>
  </si>
  <si>
    <t>Kode Produk</t>
  </si>
  <si>
    <t>Harga satuan</t>
  </si>
  <si>
    <t>2. Master Sales</t>
  </si>
  <si>
    <t>ID Sales</t>
  </si>
  <si>
    <t>Nama Sales</t>
  </si>
  <si>
    <t>3. Master Metode Pembayaran</t>
  </si>
  <si>
    <t>Cash</t>
  </si>
  <si>
    <t>E-Wallet</t>
  </si>
  <si>
    <t>QRIS</t>
  </si>
  <si>
    <t>Samsung Galaxy A06</t>
  </si>
  <si>
    <t>HP001</t>
  </si>
  <si>
    <t>Entry-Level</t>
  </si>
  <si>
    <t>HP002</t>
  </si>
  <si>
    <t>Samsung Galaxy A16 5G</t>
  </si>
  <si>
    <t>Mid-Range</t>
  </si>
  <si>
    <t>HP003</t>
  </si>
  <si>
    <t>Samsung Galaxy A36 5G</t>
  </si>
  <si>
    <t>HP004</t>
  </si>
  <si>
    <t>Samsung Galaxy S25</t>
  </si>
  <si>
    <t>Flagship</t>
  </si>
  <si>
    <t>HP005</t>
  </si>
  <si>
    <t>Xiaomi Redmi 14C</t>
  </si>
  <si>
    <t>HP006</t>
  </si>
  <si>
    <t>Xiaomi Redmi Note 14</t>
  </si>
  <si>
    <t>HP007</t>
  </si>
  <si>
    <t>Xiaomi 14T</t>
  </si>
  <si>
    <t>Upper Mid-Range</t>
  </si>
  <si>
    <t>HP008</t>
  </si>
  <si>
    <t>OPPO A5 Pro</t>
  </si>
  <si>
    <t>HP009</t>
  </si>
  <si>
    <t>OPPO Reno 14</t>
  </si>
  <si>
    <t>HP010</t>
  </si>
  <si>
    <t>OPPO Find X8</t>
  </si>
  <si>
    <t>HP011</t>
  </si>
  <si>
    <t>vivo Y29</t>
  </si>
  <si>
    <t>HP012</t>
  </si>
  <si>
    <t>vivo V50</t>
  </si>
  <si>
    <t>HP013</t>
  </si>
  <si>
    <t>realme C75</t>
  </si>
  <si>
    <t>HP014</t>
  </si>
  <si>
    <t>realme 14 Pro 5G</t>
  </si>
  <si>
    <t>HP015</t>
  </si>
  <si>
    <t>Infinix Hot 50</t>
  </si>
  <si>
    <t>HP016</t>
  </si>
  <si>
    <t>Infinix Note 50 Pro</t>
  </si>
  <si>
    <t>HP017</t>
  </si>
  <si>
    <t>iPhone 13</t>
  </si>
  <si>
    <t>HP018</t>
  </si>
  <si>
    <t>iPhone 15</t>
  </si>
  <si>
    <t>HP019</t>
  </si>
  <si>
    <t>iPhone 16</t>
  </si>
  <si>
    <t>S001</t>
  </si>
  <si>
    <t>Andi Pratama</t>
  </si>
  <si>
    <t>Jakarta</t>
  </si>
  <si>
    <t>S002</t>
  </si>
  <si>
    <t>Rizky Ramadhan</t>
  </si>
  <si>
    <t>S003</t>
  </si>
  <si>
    <t>Dimas Saputra</t>
  </si>
  <si>
    <t>Bandung</t>
  </si>
  <si>
    <t>S004</t>
  </si>
  <si>
    <t>Fajar Nugroho</t>
  </si>
  <si>
    <t>S005</t>
  </si>
  <si>
    <t>Kevin Wijaya</t>
  </si>
  <si>
    <t>Surabaya</t>
  </si>
  <si>
    <t>S006</t>
  </si>
  <si>
    <t>Arif Setiawan</t>
  </si>
  <si>
    <t>S007</t>
  </si>
  <si>
    <t>Nadia Putri</t>
  </si>
  <si>
    <t>Medan</t>
  </si>
  <si>
    <t>S008</t>
  </si>
  <si>
    <t>Salsa Maharani</t>
  </si>
  <si>
    <t>S009</t>
  </si>
  <si>
    <t>Reza Maulana</t>
  </si>
  <si>
    <t>Palembang</t>
  </si>
  <si>
    <t>S010</t>
  </si>
  <si>
    <t>Aulia Rahman</t>
  </si>
  <si>
    <t>Transfer Bank</t>
  </si>
  <si>
    <t>Diskon (%)</t>
  </si>
  <si>
    <t>TRX0001</t>
  </si>
  <si>
    <t>TRX0002</t>
  </si>
  <si>
    <t>TRX0003</t>
  </si>
  <si>
    <t>TRX0004</t>
  </si>
  <si>
    <t>TRX0005</t>
  </si>
  <si>
    <t>TRX0006</t>
  </si>
  <si>
    <t>TRX0007</t>
  </si>
  <si>
    <t>TRX0008</t>
  </si>
  <si>
    <t>TRX0009</t>
  </si>
  <si>
    <t>TRX0010</t>
  </si>
  <si>
    <t>TRX0011</t>
  </si>
  <si>
    <t>TRX0012</t>
  </si>
  <si>
    <t>TRX0013</t>
  </si>
  <si>
    <t>TRX0014</t>
  </si>
  <si>
    <t>TRX0015</t>
  </si>
  <si>
    <t>TRX0016</t>
  </si>
  <si>
    <t>TRX0017</t>
  </si>
  <si>
    <t>TRX0018</t>
  </si>
  <si>
    <t>TRX0019</t>
  </si>
  <si>
    <t>TRX0020</t>
  </si>
  <si>
    <t>TRX0021</t>
  </si>
  <si>
    <t>TRX0022</t>
  </si>
  <si>
    <t>TRX0023</t>
  </si>
  <si>
    <t>TRX0024</t>
  </si>
  <si>
    <t>TRX0025</t>
  </si>
  <si>
    <t>TRX0026</t>
  </si>
  <si>
    <t>TRX0027</t>
  </si>
  <si>
    <t>TRX0028</t>
  </si>
  <si>
    <t>TRX0029</t>
  </si>
  <si>
    <t>TRX0030</t>
  </si>
  <si>
    <t>TRX0031</t>
  </si>
  <si>
    <t>TRX0032</t>
  </si>
  <si>
    <t>TRX0033</t>
  </si>
  <si>
    <t>TRX0034</t>
  </si>
  <si>
    <t>TRX0035</t>
  </si>
  <si>
    <t>TRX0036</t>
  </si>
  <si>
    <t>TRX0037</t>
  </si>
  <si>
    <t>TRX0038</t>
  </si>
  <si>
    <t>TRX0039</t>
  </si>
  <si>
    <t>TRX0040</t>
  </si>
  <si>
    <t>TRX0041</t>
  </si>
  <si>
    <t>TRX0042</t>
  </si>
  <si>
    <t>TRX0043</t>
  </si>
  <si>
    <t>TRX0044</t>
  </si>
  <si>
    <t>TRX0045</t>
  </si>
  <si>
    <t>TRX0046</t>
  </si>
  <si>
    <t>TRX0047</t>
  </si>
  <si>
    <t>TRX0048</t>
  </si>
  <si>
    <t>TRX0049</t>
  </si>
  <si>
    <t>TRX0050</t>
  </si>
  <si>
    <t>TRX0051</t>
  </si>
  <si>
    <t>TRX0052</t>
  </si>
  <si>
    <t>TRX0053</t>
  </si>
  <si>
    <t>TRX0054</t>
  </si>
  <si>
    <t>TRX0055</t>
  </si>
  <si>
    <t>TRX0056</t>
  </si>
  <si>
    <t>TRX0057</t>
  </si>
  <si>
    <t>TRX0058</t>
  </si>
  <si>
    <t>TRX0059</t>
  </si>
  <si>
    <t>TRX0060</t>
  </si>
  <si>
    <t>TRX0061</t>
  </si>
  <si>
    <t>TRX0062</t>
  </si>
  <si>
    <t>TRX0063</t>
  </si>
  <si>
    <t>TRX0064</t>
  </si>
  <si>
    <t>TRX0065</t>
  </si>
  <si>
    <t>TRX0066</t>
  </si>
  <si>
    <t>TRX0067</t>
  </si>
  <si>
    <t>TRX0068</t>
  </si>
  <si>
    <t>TRX0069</t>
  </si>
  <si>
    <t>TRX0070</t>
  </si>
  <si>
    <t>TRX0071</t>
  </si>
  <si>
    <t>TRX0072</t>
  </si>
  <si>
    <t>TRX0073</t>
  </si>
  <si>
    <t>TRX0074</t>
  </si>
  <si>
    <t>TRX0075</t>
  </si>
  <si>
    <t>TRX0076</t>
  </si>
  <si>
    <t>TRX0077</t>
  </si>
  <si>
    <t>TRX0078</t>
  </si>
  <si>
    <t>TRX0079</t>
  </si>
  <si>
    <t>TRX0080</t>
  </si>
  <si>
    <t>TRX0081</t>
  </si>
  <si>
    <t>TRX0082</t>
  </si>
  <si>
    <t>TRX0083</t>
  </si>
  <si>
    <t>TRX0084</t>
  </si>
  <si>
    <t>TRX0085</t>
  </si>
  <si>
    <t>TRX0086</t>
  </si>
  <si>
    <t>TRX0087</t>
  </si>
  <si>
    <t>TRX0088</t>
  </si>
  <si>
    <t>TRX0089</t>
  </si>
  <si>
    <t>TRX0090</t>
  </si>
  <si>
    <t>TRX0091</t>
  </si>
  <si>
    <t>TRX0092</t>
  </si>
  <si>
    <t>TRX0093</t>
  </si>
  <si>
    <t>TRX0094</t>
  </si>
  <si>
    <t>TRX0095</t>
  </si>
  <si>
    <t>TRX0096</t>
  </si>
  <si>
    <t>TRX0097</t>
  </si>
  <si>
    <t>TRX0098</t>
  </si>
  <si>
    <t>TRX0099</t>
  </si>
  <si>
    <t>TRX0100</t>
  </si>
  <si>
    <t>TRX0101</t>
  </si>
  <si>
    <t>TRX0102</t>
  </si>
  <si>
    <t>TRX0103</t>
  </si>
  <si>
    <t>TRX0104</t>
  </si>
  <si>
    <t>TRX0105</t>
  </si>
  <si>
    <t>TRX0106</t>
  </si>
  <si>
    <t>TRX0107</t>
  </si>
  <si>
    <t>TRX0108</t>
  </si>
  <si>
    <t>TRX0109</t>
  </si>
  <si>
    <t>TRX0110</t>
  </si>
  <si>
    <t>TRX0111</t>
  </si>
  <si>
    <t>TRX0112</t>
  </si>
  <si>
    <t>TRX0113</t>
  </si>
  <si>
    <t>TRX0114</t>
  </si>
  <si>
    <t>TRX0115</t>
  </si>
  <si>
    <t>TRX0116</t>
  </si>
  <si>
    <t>TRX0117</t>
  </si>
  <si>
    <t>TRX0118</t>
  </si>
  <si>
    <t>TRX0119</t>
  </si>
  <si>
    <t>TRX0120</t>
  </si>
  <si>
    <t>TRX0121</t>
  </si>
  <si>
    <t>TRX0122</t>
  </si>
  <si>
    <t>TRX0123</t>
  </si>
  <si>
    <t>TRX0124</t>
  </si>
  <si>
    <t>TRX0125</t>
  </si>
  <si>
    <t>TRX0126</t>
  </si>
  <si>
    <t>TRX0127</t>
  </si>
  <si>
    <t>TRX0128</t>
  </si>
  <si>
    <t>TRX0129</t>
  </si>
  <si>
    <t>TRX0130</t>
  </si>
  <si>
    <t>TRX0131</t>
  </si>
  <si>
    <t>TRX0132</t>
  </si>
  <si>
    <t>TRX0133</t>
  </si>
  <si>
    <t>TRX0134</t>
  </si>
  <si>
    <t>TRX0135</t>
  </si>
  <si>
    <t>TRX0136</t>
  </si>
  <si>
    <t>TRX0137</t>
  </si>
  <si>
    <t>TRX0138</t>
  </si>
  <si>
    <t>TRX0139</t>
  </si>
  <si>
    <t>TRX0140</t>
  </si>
  <si>
    <t>TRX0141</t>
  </si>
  <si>
    <t>TRX0142</t>
  </si>
  <si>
    <t>TRX0143</t>
  </si>
  <si>
    <t>TRX0144</t>
  </si>
  <si>
    <t>TRX0145</t>
  </si>
  <si>
    <t>TRX0146</t>
  </si>
  <si>
    <t>TRX0147</t>
  </si>
  <si>
    <t>TRX0148</t>
  </si>
  <si>
    <t>TRX0149</t>
  </si>
  <si>
    <t>TRX0150</t>
  </si>
  <si>
    <t>TRX0151</t>
  </si>
  <si>
    <t>TRX0152</t>
  </si>
  <si>
    <t>TRX0153</t>
  </si>
  <si>
    <t>TRX0154</t>
  </si>
  <si>
    <t>TRX0155</t>
  </si>
  <si>
    <t>TRX0156</t>
  </si>
  <si>
    <t>TRX0157</t>
  </si>
  <si>
    <t>TRX0158</t>
  </si>
  <si>
    <t>TRX0159</t>
  </si>
  <si>
    <t>TRX0160</t>
  </si>
  <si>
    <t>TRX0161</t>
  </si>
  <si>
    <t>TRX0162</t>
  </si>
  <si>
    <t>TRX0163</t>
  </si>
  <si>
    <t>TRX0164</t>
  </si>
  <si>
    <t>TRX0165</t>
  </si>
  <si>
    <t>TRX0166</t>
  </si>
  <si>
    <t>TRX0167</t>
  </si>
  <si>
    <t>TRX0168</t>
  </si>
  <si>
    <t>TRX0169</t>
  </si>
  <si>
    <t>TRX0170</t>
  </si>
  <si>
    <t>TRX0171</t>
  </si>
  <si>
    <t>TRX0172</t>
  </si>
  <si>
    <t>TRX0173</t>
  </si>
  <si>
    <t>TRX0174</t>
  </si>
  <si>
    <t>TRX0175</t>
  </si>
  <si>
    <t>TRX0176</t>
  </si>
  <si>
    <t>TRX0177</t>
  </si>
  <si>
    <t>TRX0178</t>
  </si>
  <si>
    <t>TRX0179</t>
  </si>
  <si>
    <t>TRX0180</t>
  </si>
  <si>
    <t>TRX0181</t>
  </si>
  <si>
    <t>TRX0182</t>
  </si>
  <si>
    <t>TRX0183</t>
  </si>
  <si>
    <t>TRX0184</t>
  </si>
  <si>
    <t>TRX0185</t>
  </si>
  <si>
    <t>TRX0186</t>
  </si>
  <si>
    <t>TRX0187</t>
  </si>
  <si>
    <t>TRX0188</t>
  </si>
  <si>
    <t>TRX0189</t>
  </si>
  <si>
    <t>TRX0190</t>
  </si>
  <si>
    <t>TRX0191</t>
  </si>
  <si>
    <t>TRX0192</t>
  </si>
  <si>
    <t>TRX0193</t>
  </si>
  <si>
    <t>TRX0194</t>
  </si>
  <si>
    <t>TRX0195</t>
  </si>
  <si>
    <t>TRX0196</t>
  </si>
  <si>
    <t>TRX0197</t>
  </si>
  <si>
    <t>TRX0198</t>
  </si>
  <si>
    <t>TRX0199</t>
  </si>
  <si>
    <t>TRX0200</t>
  </si>
  <si>
    <t>TRX0201</t>
  </si>
  <si>
    <t>TRX0202</t>
  </si>
  <si>
    <t>TRX0203</t>
  </si>
  <si>
    <t>TRX0204</t>
  </si>
  <si>
    <t>TRX0205</t>
  </si>
  <si>
    <t>TRX0206</t>
  </si>
  <si>
    <t>TRX0207</t>
  </si>
  <si>
    <t>TRX0208</t>
  </si>
  <si>
    <t>TRX0209</t>
  </si>
  <si>
    <t>TRX0210</t>
  </si>
  <si>
    <t>TRX0211</t>
  </si>
  <si>
    <t>TRX0212</t>
  </si>
  <si>
    <t>TRX0213</t>
  </si>
  <si>
    <t>TRX0214</t>
  </si>
  <si>
    <t>TRX0215</t>
  </si>
  <si>
    <t>TRX0216</t>
  </si>
  <si>
    <t>TRX0217</t>
  </si>
  <si>
    <t>TRX0218</t>
  </si>
  <si>
    <t>TRX0219</t>
  </si>
  <si>
    <t>TRX0220</t>
  </si>
  <si>
    <t>TRX0221</t>
  </si>
  <si>
    <t>TRX0222</t>
  </si>
  <si>
    <t>TRX0223</t>
  </si>
  <si>
    <t>TRX0224</t>
  </si>
  <si>
    <t>TRX0225</t>
  </si>
  <si>
    <t>TRX0226</t>
  </si>
  <si>
    <t>TRX0227</t>
  </si>
  <si>
    <t>TRX0228</t>
  </si>
  <si>
    <t>TRX0229</t>
  </si>
  <si>
    <t>TRX0230</t>
  </si>
  <si>
    <t>TRX0231</t>
  </si>
  <si>
    <t>TRX0232</t>
  </si>
  <si>
    <t>TRX0233</t>
  </si>
  <si>
    <t>TRX0234</t>
  </si>
  <si>
    <t>TRX0235</t>
  </si>
  <si>
    <t>TRX0236</t>
  </si>
  <si>
    <t>TRX0237</t>
  </si>
  <si>
    <t>TRX0238</t>
  </si>
  <si>
    <t>TRX0239</t>
  </si>
  <si>
    <t>TRX0240</t>
  </si>
  <si>
    <t>TRX0241</t>
  </si>
  <si>
    <t>TRX0242</t>
  </si>
  <si>
    <t>TRX0243</t>
  </si>
  <si>
    <t>TRX0244</t>
  </si>
  <si>
    <t>TRX0245</t>
  </si>
  <si>
    <t>TRX0246</t>
  </si>
  <si>
    <t>TRX0247</t>
  </si>
  <si>
    <t>TRX0248</t>
  </si>
  <si>
    <t>TRX0249</t>
  </si>
  <si>
    <t>TRX0250</t>
  </si>
  <si>
    <t>TRX0251</t>
  </si>
  <si>
    <t>TRX0252</t>
  </si>
  <si>
    <t>TRX0253</t>
  </si>
  <si>
    <t>TRX0254</t>
  </si>
  <si>
    <t>TRX0255</t>
  </si>
  <si>
    <t>TRX0256</t>
  </si>
  <si>
    <t>TRX0257</t>
  </si>
  <si>
    <t>TRX0258</t>
  </si>
  <si>
    <t>TRX0259</t>
  </si>
  <si>
    <t>TRX0260</t>
  </si>
  <si>
    <t>TRX0261</t>
  </si>
  <si>
    <t>TRX0262</t>
  </si>
  <si>
    <t>TRX0263</t>
  </si>
  <si>
    <t>TRX0264</t>
  </si>
  <si>
    <t>TRX0265</t>
  </si>
  <si>
    <t>TRX0266</t>
  </si>
  <si>
    <t>TRX0267</t>
  </si>
  <si>
    <t>TRX0268</t>
  </si>
  <si>
    <t>TRX0269</t>
  </si>
  <si>
    <t>TRX0270</t>
  </si>
  <si>
    <t>TRX0271</t>
  </si>
  <si>
    <t>TRX0272</t>
  </si>
  <si>
    <t>TRX0273</t>
  </si>
  <si>
    <t>TRX0274</t>
  </si>
  <si>
    <t>TRX0275</t>
  </si>
  <si>
    <t>TRX0276</t>
  </si>
  <si>
    <t>TRX0277</t>
  </si>
  <si>
    <t>TRX0278</t>
  </si>
  <si>
    <t>TRX0279</t>
  </si>
  <si>
    <t>TRX0280</t>
  </si>
  <si>
    <t>TRX0281</t>
  </si>
  <si>
    <t>TRX0282</t>
  </si>
  <si>
    <t>TRX0283</t>
  </si>
  <si>
    <t>TRX0284</t>
  </si>
  <si>
    <t>TRX0285</t>
  </si>
  <si>
    <t>TRX0286</t>
  </si>
  <si>
    <t>TRX0287</t>
  </si>
  <si>
    <t>TRX0288</t>
  </si>
  <si>
    <t>TRX0289</t>
  </si>
  <si>
    <t>TRX0290</t>
  </si>
  <si>
    <t>TRX0291</t>
  </si>
  <si>
    <t>TRX0292</t>
  </si>
  <si>
    <t>TRX0293</t>
  </si>
  <si>
    <t>TRX0294</t>
  </si>
  <si>
    <t>TRX0295</t>
  </si>
  <si>
    <t>TRX0296</t>
  </si>
  <si>
    <t>TRX0297</t>
  </si>
  <si>
    <t>TRX0298</t>
  </si>
  <si>
    <t>TRX0299</t>
  </si>
  <si>
    <t>TRX0300</t>
  </si>
  <si>
    <t>TRX0301</t>
  </si>
  <si>
    <t>TRX0302</t>
  </si>
  <si>
    <t>TRX0303</t>
  </si>
  <si>
    <t>TRX0304</t>
  </si>
  <si>
    <t>TRX0305</t>
  </si>
  <si>
    <t>TRX0306</t>
  </si>
  <si>
    <t>TRX0307</t>
  </si>
  <si>
    <t>TRX0308</t>
  </si>
  <si>
    <t>TRX0309</t>
  </si>
  <si>
    <t>TRX0310</t>
  </si>
  <si>
    <t>TRX0311</t>
  </si>
  <si>
    <t>TRX0312</t>
  </si>
  <si>
    <t>TRX0313</t>
  </si>
  <si>
    <t>TRX0314</t>
  </si>
  <si>
    <t>TRX0315</t>
  </si>
  <si>
    <t>TRX0316</t>
  </si>
  <si>
    <t>TRX0317</t>
  </si>
  <si>
    <t>TRX0318</t>
  </si>
  <si>
    <t>TRX0319</t>
  </si>
  <si>
    <t>TRX0320</t>
  </si>
  <si>
    <t>TRX0321</t>
  </si>
  <si>
    <t>TRX0322</t>
  </si>
  <si>
    <t>TRX0323</t>
  </si>
  <si>
    <t>TRX0324</t>
  </si>
  <si>
    <t>TRX0325</t>
  </si>
  <si>
    <t>TRX0326</t>
  </si>
  <si>
    <t>TRX0327</t>
  </si>
  <si>
    <t>TRX0328</t>
  </si>
  <si>
    <t>TRX0329</t>
  </si>
  <si>
    <t>TRX0330</t>
  </si>
  <si>
    <t>TRX0331</t>
  </si>
  <si>
    <t>TRX0332</t>
  </si>
  <si>
    <t>TRX0333</t>
  </si>
  <si>
    <t>TRX0334</t>
  </si>
  <si>
    <t>TRX0335</t>
  </si>
  <si>
    <t>TRX0336</t>
  </si>
  <si>
    <t>TRX0337</t>
  </si>
  <si>
    <t>TRX0338</t>
  </si>
  <si>
    <t>TRX0339</t>
  </si>
  <si>
    <t>TRX0340</t>
  </si>
  <si>
    <t>TRX0341</t>
  </si>
  <si>
    <t>TRX0342</t>
  </si>
  <si>
    <t>TRX0343</t>
  </si>
  <si>
    <t>TRX0344</t>
  </si>
  <si>
    <t>TRX0345</t>
  </si>
  <si>
    <t>TRX0346</t>
  </si>
  <si>
    <t>TRX0347</t>
  </si>
  <si>
    <t>TRX0348</t>
  </si>
  <si>
    <t>TRX0349</t>
  </si>
  <si>
    <t>TRX0350</t>
  </si>
  <si>
    <t>TRX0351</t>
  </si>
  <si>
    <t>TRX0352</t>
  </si>
  <si>
    <t>TRX0353</t>
  </si>
  <si>
    <t>TRX0354</t>
  </si>
  <si>
    <t>TRX0355</t>
  </si>
  <si>
    <t>TRX0356</t>
  </si>
  <si>
    <t>TRX0357</t>
  </si>
  <si>
    <t>TRX0358</t>
  </si>
  <si>
    <t>TRX0359</t>
  </si>
  <si>
    <t>TRX0360</t>
  </si>
  <si>
    <t>TRX0361</t>
  </si>
  <si>
    <t>TRX0362</t>
  </si>
  <si>
    <t>TRX0363</t>
  </si>
  <si>
    <t>TRX0364</t>
  </si>
  <si>
    <t>TRX0365</t>
  </si>
  <si>
    <t>TRX0366</t>
  </si>
  <si>
    <t>TRX0367</t>
  </si>
  <si>
    <t>TRX0368</t>
  </si>
  <si>
    <t>TRX0369</t>
  </si>
  <si>
    <t>TRX0370</t>
  </si>
  <si>
    <t>TRX0371</t>
  </si>
  <si>
    <t>TRX0372</t>
  </si>
  <si>
    <t>TRX0373</t>
  </si>
  <si>
    <t>TRX0374</t>
  </si>
  <si>
    <t>TRX0375</t>
  </si>
  <si>
    <t>TRX0376</t>
  </si>
  <si>
    <t>TRX0377</t>
  </si>
  <si>
    <t>TRX0378</t>
  </si>
  <si>
    <t>TRX0379</t>
  </si>
  <si>
    <t>TRX0380</t>
  </si>
  <si>
    <t>TRX0381</t>
  </si>
  <si>
    <t>TRX0382</t>
  </si>
  <si>
    <t>TRX0383</t>
  </si>
  <si>
    <t>TRX0384</t>
  </si>
  <si>
    <t>TRX0385</t>
  </si>
  <si>
    <t>TRX0386</t>
  </si>
  <si>
    <t>TRX0387</t>
  </si>
  <si>
    <t>TRX0388</t>
  </si>
  <si>
    <t>TRX0389</t>
  </si>
  <si>
    <t>TRX0390</t>
  </si>
  <si>
    <t>TRX0391</t>
  </si>
  <si>
    <t>TRX0392</t>
  </si>
  <si>
    <t>TRX0393</t>
  </si>
  <si>
    <t>TRX0394</t>
  </si>
  <si>
    <t>TRX0395</t>
  </si>
  <si>
    <t>TRX0396</t>
  </si>
  <si>
    <t>TRX0397</t>
  </si>
  <si>
    <t>TRX0398</t>
  </si>
  <si>
    <t>TRX0399</t>
  </si>
  <si>
    <t>TRX0400</t>
  </si>
  <si>
    <t>TRX0401</t>
  </si>
  <si>
    <t>TRX0402</t>
  </si>
  <si>
    <t>TRX0403</t>
  </si>
  <si>
    <t>TRX0404</t>
  </si>
  <si>
    <t>TRX0405</t>
  </si>
  <si>
    <t>TRX0406</t>
  </si>
  <si>
    <t>TRX0407</t>
  </si>
  <si>
    <t>TRX0408</t>
  </si>
  <si>
    <t>TRX0409</t>
  </si>
  <si>
    <t>TRX0410</t>
  </si>
  <si>
    <t>TRX0411</t>
  </si>
  <si>
    <t>TRX0412</t>
  </si>
  <si>
    <t>TRX0413</t>
  </si>
  <si>
    <t>TRX0414</t>
  </si>
  <si>
    <t>TRX0415</t>
  </si>
  <si>
    <t>TRX0416</t>
  </si>
  <si>
    <t>TRX0417</t>
  </si>
  <si>
    <t>TRX0418</t>
  </si>
  <si>
    <t>TRX0419</t>
  </si>
  <si>
    <t>TRX0420</t>
  </si>
  <si>
    <t>TRX0421</t>
  </si>
  <si>
    <t>TRX0422</t>
  </si>
  <si>
    <t>TRX0423</t>
  </si>
  <si>
    <t>TRX0424</t>
  </si>
  <si>
    <t>TRX0425</t>
  </si>
  <si>
    <t>TRX0426</t>
  </si>
  <si>
    <t>TRX0427</t>
  </si>
  <si>
    <t>TRX0428</t>
  </si>
  <si>
    <t>TRX0429</t>
  </si>
  <si>
    <t>TRX0430</t>
  </si>
  <si>
    <t>TRX0431</t>
  </si>
  <si>
    <t>TRX0432</t>
  </si>
  <si>
    <t>TRX0433</t>
  </si>
  <si>
    <t>TRX0434</t>
  </si>
  <si>
    <t>TRX0435</t>
  </si>
  <si>
    <t>TRX0436</t>
  </si>
  <si>
    <t>TRX0437</t>
  </si>
  <si>
    <t>TRX0438</t>
  </si>
  <si>
    <t>TRX0439</t>
  </si>
  <si>
    <t>TRX0440</t>
  </si>
  <si>
    <t>TRX0441</t>
  </si>
  <si>
    <t>TRX0442</t>
  </si>
  <si>
    <t>TRX0443</t>
  </si>
  <si>
    <t>TRX0444</t>
  </si>
  <si>
    <t>TRX0445</t>
  </si>
  <si>
    <t>TRX0446</t>
  </si>
  <si>
    <t>TRX0447</t>
  </si>
  <si>
    <t>TRX0448</t>
  </si>
  <si>
    <t>TRX0449</t>
  </si>
  <si>
    <t>TRX0450</t>
  </si>
  <si>
    <t>TRX0451</t>
  </si>
  <si>
    <t>TRX0452</t>
  </si>
  <si>
    <t>TRX0453</t>
  </si>
  <si>
    <t>TRX0454</t>
  </si>
  <si>
    <t>TRX0455</t>
  </si>
  <si>
    <t>TRX0456</t>
  </si>
  <si>
    <t>TRX0457</t>
  </si>
  <si>
    <t>TRX0458</t>
  </si>
  <si>
    <t>TRX0459</t>
  </si>
  <si>
    <t>TRX0460</t>
  </si>
  <si>
    <t>TRX0461</t>
  </si>
  <si>
    <t>TRX0462</t>
  </si>
  <si>
    <t>TRX0463</t>
  </si>
  <si>
    <t>TRX0464</t>
  </si>
  <si>
    <t>TRX0465</t>
  </si>
  <si>
    <t>TRX0466</t>
  </si>
  <si>
    <t>TRX0467</t>
  </si>
  <si>
    <t>TRX0468</t>
  </si>
  <si>
    <t>TRX0469</t>
  </si>
  <si>
    <t>TRX0470</t>
  </si>
  <si>
    <t>TRX0471</t>
  </si>
  <si>
    <t>TRX0472</t>
  </si>
  <si>
    <t>TRX0473</t>
  </si>
  <si>
    <t>TRX0474</t>
  </si>
  <si>
    <t>TRX0475</t>
  </si>
  <si>
    <t>TRX0476</t>
  </si>
  <si>
    <t>TRX0477</t>
  </si>
  <si>
    <t>TRX0478</t>
  </si>
  <si>
    <t>TRX0479</t>
  </si>
  <si>
    <t>TRX0480</t>
  </si>
  <si>
    <t>TRX0481</t>
  </si>
  <si>
    <t>TRX0482</t>
  </si>
  <si>
    <t>TRX0483</t>
  </si>
  <si>
    <t>TRX0484</t>
  </si>
  <si>
    <t>TRX0485</t>
  </si>
  <si>
    <t>TRX0486</t>
  </si>
  <si>
    <t>TRX0487</t>
  </si>
  <si>
    <t>TRX0488</t>
  </si>
  <si>
    <t>TRX0489</t>
  </si>
  <si>
    <t>TRX0490</t>
  </si>
  <si>
    <t>TRX0491</t>
  </si>
  <si>
    <t>TRX0492</t>
  </si>
  <si>
    <t>TRX0493</t>
  </si>
  <si>
    <t>TRX0494</t>
  </si>
  <si>
    <t>TRX0495</t>
  </si>
  <si>
    <t>TRX0496</t>
  </si>
  <si>
    <t>TRX0497</t>
  </si>
  <si>
    <t>TRX0498</t>
  </si>
  <si>
    <t>TRX0499</t>
  </si>
  <si>
    <t>TRX0500</t>
  </si>
  <si>
    <t>Bulan</t>
  </si>
  <si>
    <t>Tahun</t>
  </si>
  <si>
    <t>No Bulan</t>
  </si>
  <si>
    <t>SALES PERFORMANCE DASHBOARD</t>
  </si>
  <si>
    <t>Smartphone Retail | January - December 2026</t>
  </si>
  <si>
    <t>TOTAL PENJUALAN</t>
  </si>
  <si>
    <t>Sum of Total Penjualan</t>
  </si>
  <si>
    <t>TOTAL TRANSAKSI</t>
  </si>
  <si>
    <t>Count of ID Transaksi</t>
  </si>
  <si>
    <t>Sum of Qty</t>
  </si>
  <si>
    <t>RATA RATA NILAI TRANSAKSI</t>
  </si>
  <si>
    <t>QTY TERJUAL</t>
  </si>
  <si>
    <t>Average of Total Penjualan</t>
  </si>
  <si>
    <t>RATA RATA DISKON</t>
  </si>
  <si>
    <t>Average of Diskon (%)</t>
  </si>
  <si>
    <t>TREND PENJUALAN PERBULAN</t>
  </si>
  <si>
    <t>Row Labels</t>
  </si>
  <si>
    <t>January</t>
  </si>
  <si>
    <t>February</t>
  </si>
  <si>
    <t>March</t>
  </si>
  <si>
    <t>April</t>
  </si>
  <si>
    <t>May</t>
  </si>
  <si>
    <t>June</t>
  </si>
  <si>
    <t>July</t>
  </si>
  <si>
    <t>August</t>
  </si>
  <si>
    <t>September</t>
  </si>
  <si>
    <t>October</t>
  </si>
  <si>
    <t>November</t>
  </si>
  <si>
    <t>December</t>
  </si>
  <si>
    <t>PENJUALAN PER KATEGORI</t>
  </si>
  <si>
    <t>PENJUALAN PER WILAYAH</t>
  </si>
  <si>
    <t>PENJUALAN PER SALES</t>
  </si>
  <si>
    <t>TOP 5 PRODUK</t>
  </si>
  <si>
    <t>METODE PEMBAYARAN</t>
  </si>
  <si>
    <t>TOP PRODUK TERLARIS</t>
  </si>
  <si>
    <t>Sales Terbaik</t>
  </si>
  <si>
    <t>WILAYAH TERBAIK</t>
  </si>
  <si>
    <t>SALES TERBAIK</t>
  </si>
  <si>
    <t>BULAN PENJUALAN TERBAIK</t>
  </si>
  <si>
    <r>
      <t>Created by:</t>
    </r>
    <r>
      <rPr>
        <sz val="11"/>
        <color theme="1"/>
        <rFont val="Aptos Narrow"/>
        <family val="2"/>
        <scheme val="minor"/>
      </rPr>
      <t xml:space="preserve"> Sadian Juliansyah</t>
    </r>
  </si>
  <si>
    <r>
      <t>Tools:</t>
    </r>
    <r>
      <rPr>
        <sz val="11"/>
        <color theme="1"/>
        <rFont val="Aptos Narrow"/>
        <family val="2"/>
        <scheme val="minor"/>
      </rPr>
      <t xml:space="preserve"> Microsoft Excel</t>
    </r>
  </si>
  <si>
    <r>
      <t>Project Type:</t>
    </r>
    <r>
      <rPr>
        <sz val="11"/>
        <color theme="1"/>
        <rFont val="Aptos Narrow"/>
        <family val="2"/>
        <scheme val="minor"/>
      </rPr>
      <t xml:space="preserve"> Personal Portfolio Project</t>
    </r>
  </si>
  <si>
    <r>
      <t>Dataset:</t>
    </r>
    <r>
      <rPr>
        <sz val="11"/>
        <color theme="1"/>
        <rFont val="Aptos Narrow"/>
        <family val="2"/>
        <scheme val="minor"/>
      </rPr>
      <t xml:space="preserve"> Simulated Smartphone Retail Sales Data</t>
    </r>
  </si>
  <si>
    <r>
      <t>Period:</t>
    </r>
    <r>
      <rPr>
        <sz val="11"/>
        <color theme="1"/>
        <rFont val="Aptos Narrow"/>
        <family val="2"/>
        <scheme val="minor"/>
      </rPr>
      <t xml:space="preserve"> January – December 2026</t>
    </r>
  </si>
  <si>
    <t>Project Overview</t>
  </si>
  <si>
    <t>Sales Performance Dashboard adalah project Microsoft Excel yang dibuat untuk mensimulasikan proses pengolahan dan analisis data penjualan pada bisnis retail smartphone.</t>
  </si>
  <si>
    <t>Project ini dibuat sebagai bagian dari portfolio pribadi untuk menunjukkan kemampuan dalam mengelola data transaksi, menggunakan formula Excel, membangun PivotTable, serta menyajikan data dalam dashboard yang interaktif dan mudah dipahami.</t>
  </si>
  <si>
    <r>
      <t xml:space="preserve">Dataset yang digunakan merupakan </t>
    </r>
    <r>
      <rPr>
        <b/>
        <sz val="11"/>
        <color theme="1"/>
        <rFont val="Aptos Narrow"/>
        <family val="2"/>
        <scheme val="minor"/>
      </rPr>
      <t>data simulasi</t>
    </r>
    <r>
      <rPr>
        <sz val="11"/>
        <color theme="1"/>
        <rFont val="Aptos Narrow"/>
        <family val="2"/>
        <scheme val="minor"/>
      </rPr>
      <t xml:space="preserve"> dan tidak berasal dari perusahaan atau client tertentu.</t>
    </r>
  </si>
  <si>
    <t>Project Objectives</t>
  </si>
  <si>
    <t>Dashboard ini dirancang untuk membantu pengguna:</t>
  </si>
  <si>
    <t>Memantau performa penjualan secara keseluruhan.</t>
  </si>
  <si>
    <t>Menganalisis tren penjualan bulanan.</t>
  </si>
  <si>
    <t>Mengidentifikasi produk dengan performa terbaik.</t>
  </si>
  <si>
    <t>Membandingkan performa penjualan berdasarkan kategori.</t>
  </si>
  <si>
    <t>Membandingkan performa sales dan wilayah.</t>
  </si>
  <si>
    <t>Menganalisis penggunaan metode pembayaran.</t>
  </si>
  <si>
    <t>Melakukan filtering data secara interaktif berdasarkan berbagai parameter.</t>
  </si>
  <si>
    <t>Dataset</t>
  </si>
  <si>
    <r>
      <t xml:space="preserve">Dataset terdiri dari </t>
    </r>
    <r>
      <rPr>
        <b/>
        <sz val="11"/>
        <color theme="1"/>
        <rFont val="Aptos Narrow"/>
        <family val="2"/>
        <scheme val="minor"/>
      </rPr>
      <t>500 transaksi simulasi</t>
    </r>
    <r>
      <rPr>
        <sz val="11"/>
        <color theme="1"/>
        <rFont val="Aptos Narrow"/>
        <family val="2"/>
        <scheme val="minor"/>
      </rPr>
      <t xml:space="preserve"> selama periode Januari hingga Desember 2026.</t>
    </r>
  </si>
  <si>
    <t>Informasi utama yang terdapat dalam dataset meliputi:</t>
  </si>
  <si>
    <t>Kategori Produk</t>
  </si>
  <si>
    <t>Quantity</t>
  </si>
  <si>
    <t>Dashboard Features</t>
  </si>
  <si>
    <t>Key Performance Indicators</t>
  </si>
  <si>
    <t>Dashboard menampilkan lima KPI utama:</t>
  </si>
  <si>
    <r>
      <t>Total Penjualan</t>
    </r>
    <r>
      <rPr>
        <sz val="11"/>
        <color theme="1"/>
        <rFont val="Aptos Narrow"/>
        <family val="2"/>
        <scheme val="minor"/>
      </rPr>
      <t xml:space="preserve"> — total nilai seluruh transaksi.</t>
    </r>
  </si>
  <si>
    <r>
      <t>Total Transaksi</t>
    </r>
    <r>
      <rPr>
        <sz val="11"/>
        <color theme="1"/>
        <rFont val="Aptos Narrow"/>
        <family val="2"/>
        <scheme val="minor"/>
      </rPr>
      <t xml:space="preserve"> — jumlah transaksi yang terjadi.</t>
    </r>
  </si>
  <si>
    <r>
      <t>Qty Terjual</t>
    </r>
    <r>
      <rPr>
        <sz val="11"/>
        <color theme="1"/>
        <rFont val="Aptos Narrow"/>
        <family val="2"/>
        <scheme val="minor"/>
      </rPr>
      <t xml:space="preserve"> — total unit produk yang berhasil terjual.</t>
    </r>
  </si>
  <si>
    <r>
      <t>Rata-rata Nilai Transaksi</t>
    </r>
    <r>
      <rPr>
        <sz val="11"/>
        <color theme="1"/>
        <rFont val="Aptos Narrow"/>
        <family val="2"/>
        <scheme val="minor"/>
      </rPr>
      <t xml:space="preserve"> — rata-rata nilai penjualan per transaksi.</t>
    </r>
  </si>
  <si>
    <r>
      <t>Rata-rata Diskon</t>
    </r>
    <r>
      <rPr>
        <sz val="11"/>
        <color theme="1"/>
        <rFont val="Aptos Narrow"/>
        <family val="2"/>
        <scheme val="minor"/>
      </rPr>
      <t xml:space="preserve"> — rata-rata persentase diskon yang diberikan.</t>
    </r>
  </si>
  <si>
    <t>Sales Analysis</t>
  </si>
  <si>
    <t>Dashboard menyediakan enam visualisasi utama:</t>
  </si>
  <si>
    <t>Trend Penjualan per Bulan</t>
  </si>
  <si>
    <t>Penjualan per Kategori</t>
  </si>
  <si>
    <t>Top 5 Produk Terlaris</t>
  </si>
  <si>
    <t>Penjualan per Wilayah</t>
  </si>
  <si>
    <t>Penjualan per Sales</t>
  </si>
  <si>
    <t>Distribusi Metode Pembayaran</t>
  </si>
  <si>
    <t>Insight Cards</t>
  </si>
  <si>
    <t>Empat insight utama ditampilkan secara otomatis:</t>
  </si>
  <si>
    <t>Produk Terlaris</t>
  </si>
  <si>
    <t>Wilayah dengan Penjualan Tertinggi</t>
  </si>
  <si>
    <t>Bulan dengan Penjualan Tertinggi</t>
  </si>
  <si>
    <t>Interactive Filters</t>
  </si>
  <si>
    <t>Dashboard dilengkapi dengan Excel Slicer untuk melakukan analisis secara dinamis berdasarkan:</t>
  </si>
  <si>
    <t>Slicer telah terhubung dengan PivotTable dan PivotChart terkait sehingga KPI, grafik, dan insight dapat berubah secara otomatis berdasarkan filter yang dipilih.</t>
  </si>
  <si>
    <t>Excel Skills Applied</t>
  </si>
  <si>
    <t>Project ini menggunakan beberapa fitur dan fungsi Microsoft Excel, antara lain:</t>
  </si>
  <si>
    <t>Excel Table</t>
  </si>
  <si>
    <t>XLOOKUP</t>
  </si>
  <si>
    <t>IF / IFERROR</t>
  </si>
  <si>
    <t>YEAR</t>
  </si>
  <si>
    <t>MONTH</t>
  </si>
  <si>
    <t>TEXT</t>
  </si>
  <si>
    <t>Data Validation</t>
  </si>
  <si>
    <t>Structured References</t>
  </si>
  <si>
    <t>PivotTable</t>
  </si>
  <si>
    <t>PivotChart</t>
  </si>
  <si>
    <t>Value Filters / Top N Analysis</t>
  </si>
  <si>
    <t>Slicer</t>
  </si>
  <si>
    <t>Report Connections</t>
  </si>
  <si>
    <t>Custom Number Format</t>
  </si>
  <si>
    <t>Sorting &amp; Filtering</t>
  </si>
  <si>
    <t>Conditional data processing</t>
  </si>
  <si>
    <t>Shapes &amp; Text Boxes</t>
  </si>
  <si>
    <t>Dynamic KPI Cards</t>
  </si>
  <si>
    <t>Interactive Dashboard Design</t>
  </si>
  <si>
    <t>Workbook Structure</t>
  </si>
  <si>
    <t>Data_Transaksi</t>
  </si>
  <si>
    <t>Berisi database utama seluruh transaksi penjualan dan formula otomatis.</t>
  </si>
  <si>
    <t>Master_Data</t>
  </si>
  <si>
    <t>Berisi master produk, master sales, wilayah, harga produk, dan metode pembayaran yang digunakan sebagai referensi data.</t>
  </si>
  <si>
    <t>Pivot</t>
  </si>
  <si>
    <t>Berisi PivotTable yang digunakan sebagai sumber KPI, insight, dan PivotChart pada dashboard.</t>
  </si>
  <si>
    <t>Dashboard</t>
  </si>
  <si>
    <t>Halaman utama yang menyajikan KPI, grafik, insight, serta interactive slicer dalam satu tampilan.</t>
  </si>
  <si>
    <t>README</t>
  </si>
  <si>
    <t>Berisi dokumentasi dan penjelasan mengenai project.</t>
  </si>
  <si>
    <t>Notes</t>
  </si>
  <si>
    <r>
      <t xml:space="preserve">Project ini merupakan </t>
    </r>
    <r>
      <rPr>
        <b/>
        <sz val="11"/>
        <color theme="1"/>
        <rFont val="Aptos Narrow"/>
        <family val="2"/>
        <scheme val="minor"/>
      </rPr>
      <t>personal portfolio project</t>
    </r>
    <r>
      <rPr>
        <sz val="11"/>
        <color theme="1"/>
        <rFont val="Aptos Narrow"/>
        <family val="2"/>
        <scheme val="minor"/>
      </rPr>
      <t xml:space="preserve"> yang dibuat secara mandiri oleh </t>
    </r>
    <r>
      <rPr>
        <b/>
        <sz val="11"/>
        <color theme="1"/>
        <rFont val="Aptos Narrow"/>
        <family val="2"/>
        <scheme val="minor"/>
      </rPr>
      <t>Sadian Juliansyah</t>
    </r>
    <r>
      <rPr>
        <sz val="11"/>
        <color theme="1"/>
        <rFont val="Aptos Narrow"/>
        <family val="2"/>
        <scheme val="minor"/>
      </rPr>
      <t xml:space="preserve"> untuk mendemonstrasikan kemampuan Microsoft Excel, khususnya dalam data management, data analysis, PivotTable, formula automation, dan interactive dashboard development.</t>
    </r>
  </si>
  <si>
    <t>Seluruh nama transaksi dan data penjualan yang digunakan bersifat simulasi untuk keperluan demonstrasi kemampuan.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</si>
</sst>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_-* #,##0_-;\-* #,##0_-;_-* &quot;-&quot;??_-;_-@_-"/>
    <numFmt numFmtId="165" formatCode="dd/mm/yyyy;@"/>
    <numFmt numFmtId="166" formatCode="[$Rp-421]#,##0"/>
    <numFmt numFmtId="167" formatCode="[&gt;=1000000000]0.0,,,&quot; M&quot;;[&gt;=1000000]0.0,,&quot; jt&quot;;0.0,&quot; rb&quot;"/>
    <numFmt numFmtId="168" formatCode="mmmm"/>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8"/>
      <color theme="1"/>
      <name val="Aptos Narrow"/>
      <family val="2"/>
      <scheme val="minor"/>
    </font>
    <font>
      <sz val="18"/>
      <color theme="1"/>
      <name val="Aptos Narrow"/>
      <family val="2"/>
      <scheme val="minor"/>
    </font>
    <font>
      <i/>
      <sz val="11"/>
      <color theme="1"/>
      <name val="Aptos Narrow"/>
      <family val="2"/>
      <scheme val="minor"/>
    </font>
    <font>
      <b/>
      <sz val="24"/>
      <color theme="1"/>
      <name val="Aptos Narrow"/>
      <family val="2"/>
      <scheme val="minor"/>
    </font>
    <font>
      <sz val="28"/>
      <color theme="1"/>
      <name val="Aptos Narrow"/>
      <family val="2"/>
      <scheme val="minor"/>
    </font>
    <font>
      <i/>
      <sz val="18"/>
      <color theme="1"/>
      <name val="Aptos Narrow"/>
      <family val="2"/>
      <scheme val="minor"/>
    </font>
    <font>
      <sz val="28"/>
      <color theme="0"/>
      <name val="Aptos Narrow"/>
      <family val="2"/>
      <scheme val="minor"/>
    </font>
    <font>
      <b/>
      <sz val="28"/>
      <color theme="0"/>
      <name val="Aptos Narrow"/>
      <family val="2"/>
      <scheme val="minor"/>
    </font>
    <font>
      <b/>
      <sz val="13.5"/>
      <color theme="1"/>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32">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Continuous"/>
    </xf>
    <xf numFmtId="0" fontId="0" fillId="0" borderId="0" xfId="0" applyAlignment="1">
      <alignment horizontal="centerContinuous"/>
    </xf>
    <xf numFmtId="164" fontId="0" fillId="0" borderId="0" xfId="1" applyNumberFormat="1" applyFont="1"/>
    <xf numFmtId="0" fontId="2" fillId="0" borderId="0" xfId="0" applyFont="1" applyAlignment="1">
      <alignment horizontal="center"/>
    </xf>
    <xf numFmtId="0" fontId="2" fillId="0" borderId="0" xfId="0" applyFont="1" applyAlignment="1"/>
    <xf numFmtId="0" fontId="0" fillId="0" borderId="0" xfId="0" applyAlignment="1"/>
    <xf numFmtId="9" fontId="0" fillId="0" borderId="0" xfId="0" applyNumberFormat="1"/>
    <xf numFmtId="165" fontId="0" fillId="0" borderId="0" xfId="0" applyNumberFormat="1"/>
    <xf numFmtId="9" fontId="0" fillId="0" borderId="0" xfId="0" applyNumberFormat="1" applyAlignment="1">
      <alignment horizontal="center"/>
    </xf>
    <xf numFmtId="165" fontId="0" fillId="0" borderId="0" xfId="0" applyNumberFormat="1" applyAlignment="1">
      <alignment horizontal="center"/>
    </xf>
    <xf numFmtId="0" fontId="0" fillId="0" borderId="0" xfId="0" applyNumberFormat="1"/>
    <xf numFmtId="1" fontId="0" fillId="0" borderId="0" xfId="0" applyNumberFormat="1" applyAlignment="1">
      <alignment horizontal="center"/>
    </xf>
    <xf numFmtId="0" fontId="8" fillId="0" borderId="0" xfId="0" applyFont="1" applyAlignment="1">
      <alignment horizontal="centerContinuous"/>
    </xf>
    <xf numFmtId="0" fontId="9" fillId="0" borderId="0" xfId="0" applyFont="1" applyAlignment="1">
      <alignment horizontal="centerContinuous"/>
    </xf>
    <xf numFmtId="0" fontId="5" fillId="0" borderId="0" xfId="0" applyFont="1" applyAlignment="1">
      <alignment horizontal="centerContinuous"/>
    </xf>
    <xf numFmtId="0" fontId="10" fillId="2" borderId="0" xfId="0" applyFont="1" applyFill="1" applyAlignment="1">
      <alignment horizontal="centerContinuous"/>
    </xf>
    <xf numFmtId="0" fontId="5" fillId="3" borderId="0" xfId="0" applyFont="1" applyFill="1" applyAlignment="1">
      <alignment horizontal="centerContinuous"/>
    </xf>
    <xf numFmtId="0" fontId="11" fillId="0" borderId="0" xfId="0" applyFont="1" applyAlignment="1">
      <alignment horizontal="centerContinuous"/>
    </xf>
    <xf numFmtId="166" fontId="0" fillId="0" borderId="0" xfId="0" applyNumberFormat="1"/>
    <xf numFmtId="0" fontId="0" fillId="0" borderId="0" xfId="0" pivotButton="1"/>
    <xf numFmtId="0" fontId="0" fillId="0" borderId="0" xfId="0" applyAlignment="1">
      <alignment horizontal="left"/>
    </xf>
    <xf numFmtId="167" fontId="0" fillId="0" borderId="0" xfId="0" applyNumberFormat="1"/>
    <xf numFmtId="168" fontId="0" fillId="0" borderId="0" xfId="0" applyNumberFormat="1" applyAlignment="1">
      <alignment horizontal="left"/>
    </xf>
    <xf numFmtId="0" fontId="7" fillId="0" borderId="0" xfId="0" applyFont="1" applyAlignment="1">
      <alignment horizontal="centerContinuous" vertical="center"/>
    </xf>
    <xf numFmtId="0" fontId="4" fillId="0" borderId="0" xfId="0" applyFont="1" applyAlignment="1">
      <alignment horizontal="centerContinuous" vertical="center"/>
    </xf>
    <xf numFmtId="0" fontId="0" fillId="0" borderId="0" xfId="0" applyAlignment="1">
      <alignment horizontal="centerContinuous" vertical="center"/>
    </xf>
    <xf numFmtId="0" fontId="6" fillId="0" borderId="0" xfId="0" applyFont="1" applyAlignment="1">
      <alignment horizontal="centerContinuous" vertical="center"/>
    </xf>
    <xf numFmtId="0" fontId="12" fillId="0" borderId="0" xfId="0" applyFont="1" applyAlignment="1">
      <alignment horizontal="centerContinuous" vertical="center"/>
    </xf>
    <xf numFmtId="0" fontId="2" fillId="0" borderId="0" xfId="0" applyFont="1" applyAlignment="1">
      <alignment horizontal="centerContinuous" vertical="center"/>
    </xf>
  </cellXfs>
  <cellStyles count="2">
    <cellStyle name="Comma" xfId="1" builtinId="3"/>
    <cellStyle name="Normal" xfId="0" builtinId="0"/>
  </cellStyles>
  <dxfs count="213">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6" formatCode="[$Rp-421]#,##0"/>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168" formatCode="mmmm"/>
    </dxf>
    <dxf>
      <numFmt numFmtId="166" formatCode="[$Rp-421]#,##0"/>
    </dxf>
    <dxf>
      <numFmt numFmtId="168" formatCode="mmmm"/>
    </dxf>
    <dxf>
      <numFmt numFmtId="166" formatCode="[$Rp-421]#,##0"/>
    </dxf>
    <dxf>
      <numFmt numFmtId="167" formatCode="[&gt;=1000000000]0.0,,,&quot; M&quot;;[&gt;=1000000]0.0,,&quot; jt&quot;;0.0,&quot; rb&quot;"/>
    </dxf>
    <dxf>
      <numFmt numFmtId="166" formatCode="[$Rp-421]#,##0"/>
    </dxf>
    <dxf>
      <numFmt numFmtId="166" formatCode="[$Rp-421]#,##0"/>
    </dxf>
    <dxf>
      <numFmt numFmtId="166" formatCode="[$Rp-421]#,##0"/>
    </dxf>
    <dxf>
      <numFmt numFmtId="166" formatCode="[$Rp-421]#,##0"/>
    </dxf>
    <dxf>
      <numFmt numFmtId="166" formatCode="[$Rp-421]#,##0"/>
    </dxf>
    <dxf>
      <numFmt numFmtId="13" formatCode="0%"/>
    </dxf>
    <dxf>
      <numFmt numFmtId="166" formatCode="[$Rp-421]#,##0"/>
    </dxf>
    <dxf>
      <numFmt numFmtId="166" formatCode="[$Rp-421]#,##0"/>
    </dxf>
    <dxf>
      <numFmt numFmtId="0" formatCode="General"/>
      <alignment horizontal="center" vertical="bottom" textRotation="0" wrapText="0" indent="0" justifyLastLine="0" shrinkToFit="0" readingOrder="0"/>
    </dxf>
    <dxf>
      <numFmt numFmtId="164" formatCode="_-* #,##0_-;\-* #,##0_-;_-* &quot;-&quot;??_-;_-@_-"/>
    </dxf>
    <dxf>
      <numFmt numFmtId="13" formatCode="0%"/>
      <alignment horizontal="center" vertical="bottom" textRotation="0" wrapText="0" indent="0" justifyLastLine="0" shrinkToFit="0" readingOrder="0"/>
    </dxf>
    <dxf>
      <numFmt numFmtId="164" formatCode="_-* #,##0_-;\-* #,##0_-;_-* &quot;-&quot;??_-;_-@_-"/>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5" formatCode="dd/mm/yyyy;@"/>
      <alignment horizontal="center" vertical="bottom" textRotation="0" wrapText="0" indent="0" justifyLastLine="0" shrinkToFit="0" readingOrder="0"/>
    </dxf>
    <dxf>
      <numFmt numFmtId="165" formatCode="dd/mm/yyyy;@"/>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font>
        <b/>
        <color theme="1"/>
      </font>
      <border diagonalUp="0" diagonalDown="0">
        <left/>
        <right/>
        <top/>
        <bottom/>
        <vertical/>
        <horizontal/>
      </border>
    </dxf>
    <dxf>
      <font>
        <color theme="1"/>
      </font>
      <fill>
        <patternFill>
          <bgColor rgb="FFD9D9D9"/>
        </patternFill>
      </fill>
      <border diagonalUp="0" diagonalDown="0">
        <left/>
        <right/>
        <top/>
        <bottom/>
        <vertical/>
        <horizontal/>
      </border>
    </dxf>
  </dxfs>
  <tableStyles count="1" defaultTableStyle="TableStyleMedium2" defaultPivotStyle="PivotStyleLight16">
    <tableStyle name="Slicer1" pivot="0" table="0" count="10" xr9:uid="{05288D48-1D0B-4302-8837-720FE1EFB129}">
      <tableStyleElement type="wholeTable" dxfId="212"/>
      <tableStyleElement type="headerRow" dxfId="211"/>
    </tableStyle>
  </tableStyles>
  <colors>
    <mruColors>
      <color rgb="FFD9D9D9"/>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bgColor theme="7"/>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1">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microsoft.com/office/2007/relationships/slicerCache" Target="slicerCaches/slicerCache7.xml"/><Relationship Id="rId3" Type="http://schemas.openxmlformats.org/officeDocument/2006/relationships/worksheet" Target="worksheets/sheet3.xml"/><Relationship Id="rId7" Type="http://schemas.microsoft.com/office/2007/relationships/slicerCache" Target="slicerCaches/slicerCache1.xml"/><Relationship Id="rId12" Type="http://schemas.microsoft.com/office/2007/relationships/slicerCache" Target="slicerCaches/slicerCache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07/relationships/slicerCache" Target="slicerCaches/slicerCache5.xml"/><Relationship Id="rId5" Type="http://schemas.openxmlformats.org/officeDocument/2006/relationships/worksheet" Target="worksheets/sheet5.xml"/><Relationship Id="rId15" Type="http://schemas.openxmlformats.org/officeDocument/2006/relationships/styles" Target="styles.xml"/><Relationship Id="rId10" Type="http://schemas.microsoft.com/office/2007/relationships/slicerCache" Target="slicerCaches/slicerCache4.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[Sales_Performance_Dashboard-Sadian_Juliansyah.xlsx]Pivot!TrendPenjualanPerbulan</c:name>
    <c:fmtId val="3"/>
  </c:pivotSource>
  <c:chart>
    <c:autoTitleDeleted val="1"/>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4"/>
            </a:solidFill>
            <a:round/>
          </a:ln>
          <a:effectLst/>
        </c:spPr>
        <c:marker>
          <c:symbol val="circle"/>
          <c:size val="5"/>
          <c:spPr>
            <a:solidFill>
              <a:schemeClr val="accent4"/>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Pivot!$L$7</c:f>
              <c:strCache>
                <c:ptCount val="1"/>
                <c:pt idx="0">
                  <c:v>Total</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Pivot!$K$8:$K$19</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Pivot!$L$8:$L$19</c:f>
              <c:numCache>
                <c:formatCode>[&gt;=1000000000]0.0,,," M";[&gt;=1000000]0.0,," jt";0.0," rb"</c:formatCode>
                <c:ptCount val="12"/>
                <c:pt idx="0">
                  <c:v>452190250</c:v>
                </c:pt>
                <c:pt idx="1">
                  <c:v>265929150</c:v>
                </c:pt>
                <c:pt idx="2">
                  <c:v>774308400</c:v>
                </c:pt>
                <c:pt idx="3">
                  <c:v>515697550</c:v>
                </c:pt>
                <c:pt idx="4">
                  <c:v>295963550</c:v>
                </c:pt>
                <c:pt idx="5">
                  <c:v>643045550</c:v>
                </c:pt>
                <c:pt idx="6">
                  <c:v>451065250</c:v>
                </c:pt>
                <c:pt idx="7">
                  <c:v>657124800</c:v>
                </c:pt>
                <c:pt idx="8">
                  <c:v>491864400</c:v>
                </c:pt>
                <c:pt idx="9">
                  <c:v>609820000</c:v>
                </c:pt>
                <c:pt idx="10">
                  <c:v>431955900</c:v>
                </c:pt>
                <c:pt idx="11">
                  <c:v>498077950</c:v>
                </c:pt>
              </c:numCache>
            </c:numRef>
          </c:val>
          <c:smooth val="0"/>
          <c:extLst>
            <c:ext xmlns:c16="http://schemas.microsoft.com/office/drawing/2014/chart" uri="{C3380CC4-5D6E-409C-BE32-E72D297353CC}">
              <c16:uniqueId val="{00000000-4AFE-4F56-AD21-944B9E180E68}"/>
            </c:ext>
          </c:extLst>
        </c:ser>
        <c:dLbls>
          <c:showLegendKey val="0"/>
          <c:showVal val="0"/>
          <c:showCatName val="0"/>
          <c:showSerName val="0"/>
          <c:showPercent val="0"/>
          <c:showBubbleSize val="0"/>
        </c:dLbls>
        <c:marker val="1"/>
        <c:smooth val="0"/>
        <c:axId val="264092832"/>
        <c:axId val="264088512"/>
      </c:lineChart>
      <c:catAx>
        <c:axId val="264092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64088512"/>
        <c:crosses val="autoZero"/>
        <c:auto val="1"/>
        <c:lblAlgn val="ctr"/>
        <c:lblOffset val="100"/>
        <c:noMultiLvlLbl val="0"/>
      </c:catAx>
      <c:valAx>
        <c:axId val="264088512"/>
        <c:scaling>
          <c:orientation val="minMax"/>
        </c:scaling>
        <c:delete val="0"/>
        <c:axPos val="l"/>
        <c:numFmt formatCode="[&gt;=1000000000]0.0,,,&quot; M&quot;;[&gt;=1000000]0.0,,&quot; jt&quot;;0.0,&quot; rb&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640928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[Sales_Performance_Dashboard-Sadian_Juliansyah.xlsx]Pivot!PenjualanPerKategori</c:name>
    <c:fmtId val="3"/>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Pivot!$O$7</c:f>
              <c:strCache>
                <c:ptCount val="1"/>
                <c:pt idx="0">
                  <c:v>Total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Pivot!$N$8:$N$11</c:f>
              <c:strCache>
                <c:ptCount val="4"/>
                <c:pt idx="0">
                  <c:v>Entry-Level</c:v>
                </c:pt>
                <c:pt idx="1">
                  <c:v>Flagship</c:v>
                </c:pt>
                <c:pt idx="2">
                  <c:v>Mid-Range</c:v>
                </c:pt>
                <c:pt idx="3">
                  <c:v>Upper Mid-Range</c:v>
                </c:pt>
              </c:strCache>
            </c:strRef>
          </c:cat>
          <c:val>
            <c:numRef>
              <c:f>Pivot!$O$8:$O$11</c:f>
              <c:numCache>
                <c:formatCode>[&gt;=1000000000]0.0,,," M";[&gt;=1000000]0.0,," jt";0.0," rb"</c:formatCode>
                <c:ptCount val="4"/>
                <c:pt idx="0">
                  <c:v>651670050</c:v>
                </c:pt>
                <c:pt idx="1">
                  <c:v>2857023050</c:v>
                </c:pt>
                <c:pt idx="2">
                  <c:v>1787782600</c:v>
                </c:pt>
                <c:pt idx="3">
                  <c:v>790567050</c:v>
                </c:pt>
              </c:numCache>
            </c:numRef>
          </c:val>
          <c:extLst>
            <c:ext xmlns:c16="http://schemas.microsoft.com/office/drawing/2014/chart" uri="{C3380CC4-5D6E-409C-BE32-E72D297353CC}">
              <c16:uniqueId val="{00000000-C890-4FF4-9086-4E0A1D73AE3F}"/>
            </c:ext>
          </c:extLst>
        </c:ser>
        <c:dLbls>
          <c:dLblPos val="outEnd"/>
          <c:showLegendKey val="0"/>
          <c:showVal val="1"/>
          <c:showCatName val="0"/>
          <c:showSerName val="0"/>
          <c:showPercent val="0"/>
          <c:showBubbleSize val="0"/>
        </c:dLbls>
        <c:gapWidth val="94"/>
        <c:overlap val="-27"/>
        <c:axId val="271189280"/>
        <c:axId val="271191200"/>
      </c:barChart>
      <c:catAx>
        <c:axId val="271189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71191200"/>
        <c:crosses val="autoZero"/>
        <c:auto val="1"/>
        <c:lblAlgn val="ctr"/>
        <c:lblOffset val="100"/>
        <c:noMultiLvlLbl val="0"/>
      </c:catAx>
      <c:valAx>
        <c:axId val="271191200"/>
        <c:scaling>
          <c:orientation val="minMax"/>
        </c:scaling>
        <c:delete val="1"/>
        <c:axPos val="l"/>
        <c:numFmt formatCode="[&gt;=1000000000]0.0,,,&quot; M&quot;;[&gt;=1000000]0.0,,&quot; jt&quot;;0.0,&quot; rb&quot;" sourceLinked="1"/>
        <c:majorTickMark val="none"/>
        <c:minorTickMark val="none"/>
        <c:tickLblPos val="nextTo"/>
        <c:crossAx val="27118928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[Sales_Performance_Dashboard-Sadian_Juliansyah.xlsx]Pivot!PenjualanPerWilayah</c:name>
    <c:fmtId val="3"/>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Pivot!$R$7</c:f>
              <c:strCache>
                <c:ptCount val="1"/>
                <c:pt idx="0">
                  <c:v>Total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Pivot!$Q$8:$Q$12</c:f>
              <c:strCache>
                <c:ptCount val="5"/>
                <c:pt idx="0">
                  <c:v>Bandung</c:v>
                </c:pt>
                <c:pt idx="1">
                  <c:v>Jakarta</c:v>
                </c:pt>
                <c:pt idx="2">
                  <c:v>Medan</c:v>
                </c:pt>
                <c:pt idx="3">
                  <c:v>Palembang</c:v>
                </c:pt>
                <c:pt idx="4">
                  <c:v>Surabaya</c:v>
                </c:pt>
              </c:strCache>
            </c:strRef>
          </c:cat>
          <c:val>
            <c:numRef>
              <c:f>Pivot!$R$8:$R$12</c:f>
              <c:numCache>
                <c:formatCode>[&gt;=1000000000]0.0,,," M";[&gt;=1000000]0.0,," jt";0.0," rb"</c:formatCode>
                <c:ptCount val="5"/>
                <c:pt idx="0">
                  <c:v>1135507300</c:v>
                </c:pt>
                <c:pt idx="1">
                  <c:v>1271810050</c:v>
                </c:pt>
                <c:pt idx="2">
                  <c:v>1246619200</c:v>
                </c:pt>
                <c:pt idx="3">
                  <c:v>1249557750</c:v>
                </c:pt>
                <c:pt idx="4">
                  <c:v>1183548450</c:v>
                </c:pt>
              </c:numCache>
            </c:numRef>
          </c:val>
          <c:extLst>
            <c:ext xmlns:c16="http://schemas.microsoft.com/office/drawing/2014/chart" uri="{C3380CC4-5D6E-409C-BE32-E72D297353CC}">
              <c16:uniqueId val="{00000000-7373-4BA6-9CFE-7CC2812DE878}"/>
            </c:ext>
          </c:extLst>
        </c:ser>
        <c:dLbls>
          <c:dLblPos val="inEnd"/>
          <c:showLegendKey val="0"/>
          <c:showVal val="1"/>
          <c:showCatName val="0"/>
          <c:showSerName val="0"/>
          <c:showPercent val="0"/>
          <c:showBubbleSize val="0"/>
        </c:dLbls>
        <c:gapWidth val="182"/>
        <c:axId val="271188320"/>
        <c:axId val="271188800"/>
      </c:barChart>
      <c:catAx>
        <c:axId val="271188320"/>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71188800"/>
        <c:crosses val="autoZero"/>
        <c:auto val="1"/>
        <c:lblAlgn val="ctr"/>
        <c:lblOffset val="100"/>
        <c:noMultiLvlLbl val="0"/>
      </c:catAx>
      <c:valAx>
        <c:axId val="271188800"/>
        <c:scaling>
          <c:orientation val="minMax"/>
        </c:scaling>
        <c:delete val="1"/>
        <c:axPos val="b"/>
        <c:numFmt formatCode="[&gt;=1000000000]0.0,,,&quot; M&quot;;[&gt;=1000000]0.0,,&quot; jt&quot;;0.0,&quot; rb&quot;" sourceLinked="1"/>
        <c:majorTickMark val="out"/>
        <c:minorTickMark val="none"/>
        <c:tickLblPos val="nextTo"/>
        <c:crossAx val="2711883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[Sales_Performance_Dashboard-Sadian_Juliansyah.xlsx]Pivot!PenjualanPerSales</c:name>
    <c:fmtId val="3"/>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Pivot!$U$7</c:f>
              <c:strCache>
                <c:ptCount val="1"/>
                <c:pt idx="0">
                  <c:v>Total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Pivot!$T$8:$T$17</c:f>
              <c:strCache>
                <c:ptCount val="10"/>
                <c:pt idx="0">
                  <c:v>Andi Pratama</c:v>
                </c:pt>
                <c:pt idx="1">
                  <c:v>Arif Setiawan</c:v>
                </c:pt>
                <c:pt idx="2">
                  <c:v>Aulia Rahman</c:v>
                </c:pt>
                <c:pt idx="3">
                  <c:v>Dimas Saputra</c:v>
                </c:pt>
                <c:pt idx="4">
                  <c:v>Fajar Nugroho</c:v>
                </c:pt>
                <c:pt idx="5">
                  <c:v>Kevin Wijaya</c:v>
                </c:pt>
                <c:pt idx="6">
                  <c:v>Nadia Putri</c:v>
                </c:pt>
                <c:pt idx="7">
                  <c:v>Reza Maulana</c:v>
                </c:pt>
                <c:pt idx="8">
                  <c:v>Rizky Ramadhan</c:v>
                </c:pt>
                <c:pt idx="9">
                  <c:v>Salsa Maharani</c:v>
                </c:pt>
              </c:strCache>
            </c:strRef>
          </c:cat>
          <c:val>
            <c:numRef>
              <c:f>Pivot!$U$8:$U$17</c:f>
              <c:numCache>
                <c:formatCode>[&gt;=1000000000]0.0,,," M";[&gt;=1000000]0.0,," jt";0.0," rb"</c:formatCode>
                <c:ptCount val="10"/>
                <c:pt idx="0">
                  <c:v>715009800</c:v>
                </c:pt>
                <c:pt idx="1">
                  <c:v>570561900</c:v>
                </c:pt>
                <c:pt idx="2">
                  <c:v>670861350</c:v>
                </c:pt>
                <c:pt idx="3">
                  <c:v>462040450</c:v>
                </c:pt>
                <c:pt idx="4">
                  <c:v>673466850</c:v>
                </c:pt>
                <c:pt idx="5">
                  <c:v>612986550</c:v>
                </c:pt>
                <c:pt idx="6">
                  <c:v>504665350</c:v>
                </c:pt>
                <c:pt idx="7">
                  <c:v>578696400</c:v>
                </c:pt>
                <c:pt idx="8">
                  <c:v>556800250</c:v>
                </c:pt>
                <c:pt idx="9">
                  <c:v>741953850</c:v>
                </c:pt>
              </c:numCache>
            </c:numRef>
          </c:val>
          <c:extLst>
            <c:ext xmlns:c16="http://schemas.microsoft.com/office/drawing/2014/chart" uri="{C3380CC4-5D6E-409C-BE32-E72D297353CC}">
              <c16:uniqueId val="{00000000-DB93-4C38-B099-C413DBB00AB7}"/>
            </c:ext>
          </c:extLst>
        </c:ser>
        <c:dLbls>
          <c:dLblPos val="outEnd"/>
          <c:showLegendKey val="0"/>
          <c:showVal val="1"/>
          <c:showCatName val="0"/>
          <c:showSerName val="0"/>
          <c:showPercent val="0"/>
          <c:showBubbleSize val="0"/>
        </c:dLbls>
        <c:gapWidth val="110"/>
        <c:axId val="103440992"/>
        <c:axId val="103441472"/>
      </c:barChart>
      <c:catAx>
        <c:axId val="1034409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03441472"/>
        <c:crosses val="autoZero"/>
        <c:auto val="1"/>
        <c:lblAlgn val="ctr"/>
        <c:lblOffset val="100"/>
        <c:noMultiLvlLbl val="0"/>
      </c:catAx>
      <c:valAx>
        <c:axId val="103441472"/>
        <c:scaling>
          <c:orientation val="minMax"/>
        </c:scaling>
        <c:delete val="1"/>
        <c:axPos val="b"/>
        <c:numFmt formatCode="[&gt;=1000000000]0.0,,,&quot; M&quot;;[&gt;=1000000]0.0,,&quot; jt&quot;;0.0,&quot; rb&quot;" sourceLinked="1"/>
        <c:majorTickMark val="none"/>
        <c:minorTickMark val="none"/>
        <c:tickLblPos val="nextTo"/>
        <c:crossAx val="103440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[Sales_Performance_Dashboard-Sadian_Juliansyah.xlsx]Pivot!Top5Produk</c:name>
    <c:fmtId val="3"/>
  </c:pivotSource>
  <c:chart>
    <c:autoTitleDeleted val="1"/>
    <c:pivotFmts>
      <c:pivotFmt>
        <c:idx val="0"/>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Pivot!$X$7</c:f>
              <c:strCache>
                <c:ptCount val="1"/>
                <c:pt idx="0">
                  <c:v>Total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Pivot!$W$8:$W$12</c:f>
              <c:strCache>
                <c:ptCount val="5"/>
                <c:pt idx="0">
                  <c:v>Samsung Galaxy S25</c:v>
                </c:pt>
                <c:pt idx="1">
                  <c:v>iPhone 16</c:v>
                </c:pt>
                <c:pt idx="2">
                  <c:v>OPPO Find X8</c:v>
                </c:pt>
                <c:pt idx="3">
                  <c:v>iPhone 15</c:v>
                </c:pt>
                <c:pt idx="4">
                  <c:v>OPPO Reno 14</c:v>
                </c:pt>
              </c:strCache>
            </c:strRef>
          </c:cat>
          <c:val>
            <c:numRef>
              <c:f>Pivot!$X$8:$X$12</c:f>
              <c:numCache>
                <c:formatCode>[&gt;=1000000000]0.0,,," M";[&gt;=1000000]0.0,," jt";0.0," rb"</c:formatCode>
                <c:ptCount val="5"/>
                <c:pt idx="0">
                  <c:v>801696550</c:v>
                </c:pt>
                <c:pt idx="1">
                  <c:v>755199650</c:v>
                </c:pt>
                <c:pt idx="2">
                  <c:v>684551100</c:v>
                </c:pt>
                <c:pt idx="3">
                  <c:v>615575750</c:v>
                </c:pt>
                <c:pt idx="4">
                  <c:v>490059650</c:v>
                </c:pt>
              </c:numCache>
            </c:numRef>
          </c:val>
          <c:extLst>
            <c:ext xmlns:c16="http://schemas.microsoft.com/office/drawing/2014/chart" uri="{C3380CC4-5D6E-409C-BE32-E72D297353CC}">
              <c16:uniqueId val="{00000000-6954-479F-9719-B7A5BF6D69C3}"/>
            </c:ext>
          </c:extLst>
        </c:ser>
        <c:dLbls>
          <c:dLblPos val="outEnd"/>
          <c:showLegendKey val="0"/>
          <c:showVal val="1"/>
          <c:showCatName val="0"/>
          <c:showSerName val="0"/>
          <c:showPercent val="0"/>
          <c:showBubbleSize val="0"/>
        </c:dLbls>
        <c:gapWidth val="182"/>
        <c:axId val="519439200"/>
        <c:axId val="519439680"/>
      </c:barChart>
      <c:catAx>
        <c:axId val="5194392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19439680"/>
        <c:crosses val="autoZero"/>
        <c:auto val="1"/>
        <c:lblAlgn val="ctr"/>
        <c:lblOffset val="100"/>
        <c:noMultiLvlLbl val="0"/>
      </c:catAx>
      <c:valAx>
        <c:axId val="519439680"/>
        <c:scaling>
          <c:orientation val="minMax"/>
        </c:scaling>
        <c:delete val="1"/>
        <c:axPos val="t"/>
        <c:numFmt formatCode="[&gt;=1000000000]0.0,,,&quot; M&quot;;[&gt;=1000000]0.0,,&quot; jt&quot;;0.0,&quot; rb&quot;" sourceLinked="1"/>
        <c:majorTickMark val="none"/>
        <c:minorTickMark val="none"/>
        <c:tickLblPos val="nextTo"/>
        <c:crossAx val="5194392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pivotSource>
    <c:name>[Sales_Performance_Dashboard-Sadian_Juliansyah.xlsx]Pivot!MetodePembayaran</c:name>
    <c:fmtId val="3"/>
  </c:pivotSource>
  <c:chart>
    <c:autoTitleDeleted val="1"/>
    <c:pivotFmts>
      <c:pivotFmt>
        <c:idx val="0"/>
        <c:spPr>
          <a:solidFill>
            <a:schemeClr val="accent4"/>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4"/>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4"/>
          </a:solidFill>
          <a:ln w="19050">
            <a:solidFill>
              <a:schemeClr val="lt1"/>
            </a:solidFill>
          </a:ln>
          <a:effectLst/>
        </c:spPr>
      </c:pivotFmt>
      <c:pivotFmt>
        <c:idx val="3"/>
        <c:spPr>
          <a:solidFill>
            <a:schemeClr val="accent4"/>
          </a:solidFill>
          <a:ln w="19050">
            <a:solidFill>
              <a:schemeClr val="lt1"/>
            </a:solidFill>
          </a:ln>
          <a:effectLst/>
        </c:spPr>
      </c:pivotFmt>
      <c:pivotFmt>
        <c:idx val="4"/>
        <c:spPr>
          <a:solidFill>
            <a:schemeClr val="accent4"/>
          </a:solidFill>
          <a:ln w="19050">
            <a:solidFill>
              <a:schemeClr val="lt1"/>
            </a:solidFill>
          </a:ln>
          <a:effectLst/>
        </c:spPr>
      </c:pivotFmt>
      <c:pivotFmt>
        <c:idx val="5"/>
        <c:spPr>
          <a:solidFill>
            <a:schemeClr val="accent4"/>
          </a:solidFill>
          <a:ln w="19050">
            <a:solidFill>
              <a:schemeClr val="lt1"/>
            </a:solidFill>
          </a:ln>
          <a:effectLst/>
        </c:spPr>
      </c:pivotFmt>
      <c:pivotFmt>
        <c:idx val="6"/>
        <c:spPr>
          <a:solidFill>
            <a:schemeClr val="accent4"/>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lumMod val="40000"/>
              <a:lumOff val="60000"/>
            </a:schemeClr>
          </a:solidFill>
          <a:ln w="19050">
            <a:solidFill>
              <a:schemeClr val="accent1">
                <a:lumMod val="40000"/>
                <a:lumOff val="60000"/>
              </a:schemeClr>
            </a:solidFill>
          </a:ln>
          <a:effectLst/>
        </c:spPr>
      </c:pivotFmt>
      <c:pivotFmt>
        <c:idx val="8"/>
        <c:spPr>
          <a:solidFill>
            <a:srgbClr val="00B0F0"/>
          </a:solidFill>
          <a:ln w="76200">
            <a:solidFill>
              <a:srgbClr val="00B0F0"/>
            </a:solidFill>
          </a:ln>
          <a:effectLst/>
        </c:spPr>
      </c:pivotFmt>
      <c:pivotFmt>
        <c:idx val="9"/>
        <c:spPr>
          <a:solidFill>
            <a:schemeClr val="accent1"/>
          </a:solidFill>
          <a:ln w="19050">
            <a:noFill/>
          </a:ln>
          <a:effectLst/>
        </c:spPr>
      </c:pivotFmt>
      <c:pivotFmt>
        <c:idx val="10"/>
        <c:spPr>
          <a:solidFill>
            <a:schemeClr val="tx2">
              <a:lumMod val="10000"/>
              <a:lumOff val="90000"/>
            </a:schemeClr>
          </a:solidFill>
          <a:ln w="19050">
            <a:solidFill>
              <a:schemeClr val="accent1">
                <a:lumMod val="20000"/>
                <a:lumOff val="80000"/>
              </a:schemeClr>
            </a:solidFill>
          </a:ln>
          <a:effectLst/>
        </c:spPr>
      </c:pivotFmt>
    </c:pivotFmts>
    <c:plotArea>
      <c:layout/>
      <c:doughnutChart>
        <c:varyColors val="1"/>
        <c:ser>
          <c:idx val="0"/>
          <c:order val="0"/>
          <c:tx>
            <c:strRef>
              <c:f>Pivot!$AA$7</c:f>
              <c:strCache>
                <c:ptCount val="1"/>
                <c:pt idx="0">
                  <c:v>Total</c:v>
                </c:pt>
              </c:strCache>
            </c:strRef>
          </c:tx>
          <c:dPt>
            <c:idx val="0"/>
            <c:bubble3D val="0"/>
            <c:spPr>
              <a:solidFill>
                <a:schemeClr val="accent1">
                  <a:lumMod val="40000"/>
                  <a:lumOff val="60000"/>
                </a:schemeClr>
              </a:solidFill>
              <a:ln w="19050">
                <a:solidFill>
                  <a:schemeClr val="accent1">
                    <a:lumMod val="40000"/>
                    <a:lumOff val="60000"/>
                  </a:schemeClr>
                </a:solidFill>
              </a:ln>
              <a:effectLst/>
            </c:spPr>
          </c:dPt>
          <c:dPt>
            <c:idx val="1"/>
            <c:bubble3D val="0"/>
            <c:spPr>
              <a:solidFill>
                <a:srgbClr val="00B0F0"/>
              </a:solidFill>
              <a:ln w="76200">
                <a:solidFill>
                  <a:srgbClr val="00B0F0"/>
                </a:solidFill>
              </a:ln>
              <a:effectLst/>
            </c:spPr>
          </c:dPt>
          <c:dPt>
            <c:idx val="2"/>
            <c:bubble3D val="0"/>
            <c:spPr>
              <a:solidFill>
                <a:schemeClr val="accent1"/>
              </a:solidFill>
              <a:ln w="19050">
                <a:noFill/>
              </a:ln>
              <a:effectLst/>
            </c:spPr>
          </c:dPt>
          <c:dPt>
            <c:idx val="3"/>
            <c:bubble3D val="0"/>
            <c:spPr>
              <a:solidFill>
                <a:schemeClr val="tx2">
                  <a:lumMod val="10000"/>
                  <a:lumOff val="90000"/>
                </a:schemeClr>
              </a:solidFill>
              <a:ln w="19050">
                <a:solidFill>
                  <a:schemeClr val="accent1">
                    <a:lumMod val="20000"/>
                    <a:lumOff val="80000"/>
                  </a:schemeClr>
                </a:solidFill>
              </a:ln>
              <a:effectLst/>
            </c:spPr>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Pivot!$Z$8:$Z$11</c:f>
              <c:strCache>
                <c:ptCount val="4"/>
                <c:pt idx="0">
                  <c:v>Cash</c:v>
                </c:pt>
                <c:pt idx="1">
                  <c:v>E-Wallet</c:v>
                </c:pt>
                <c:pt idx="2">
                  <c:v>QRIS</c:v>
                </c:pt>
                <c:pt idx="3">
                  <c:v>Transfer Bank</c:v>
                </c:pt>
              </c:strCache>
            </c:strRef>
          </c:cat>
          <c:val>
            <c:numRef>
              <c:f>Pivot!$AA$8:$AA$11</c:f>
              <c:numCache>
                <c:formatCode>[$Rp-421]#,##0</c:formatCode>
                <c:ptCount val="4"/>
                <c:pt idx="0">
                  <c:v>1501647350</c:v>
                </c:pt>
                <c:pt idx="1">
                  <c:v>1815559600</c:v>
                </c:pt>
                <c:pt idx="2">
                  <c:v>1361560550</c:v>
                </c:pt>
                <c:pt idx="3">
                  <c:v>1408275250</c:v>
                </c:pt>
              </c:numCache>
            </c:numRef>
          </c:val>
          <c:extLst>
            <c:ext xmlns:c16="http://schemas.microsoft.com/office/drawing/2014/chart" uri="{C3380CC4-5D6E-409C-BE32-E72D297353CC}">
              <c16:uniqueId val="{00000008-B95C-44AA-BE1E-33E22E48DDF6}"/>
            </c:ext>
          </c:extLst>
        </c:ser>
        <c:dLbls>
          <c:showLegendKey val="0"/>
          <c:showVal val="1"/>
          <c:showCatName val="0"/>
          <c:showSerName val="0"/>
          <c:showPercent val="0"/>
          <c:showBubbleSize val="0"/>
          <c:showLeaderLines val="1"/>
        </c:dLbls>
        <c:firstSliceAng val="0"/>
        <c:holeSize val="53"/>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withinLinear" id="17">
  <a:schemeClr val="accent4"/>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withinLinear" id="17">
  <a:schemeClr val="accent4"/>
</cs:colorStyle>
</file>

<file path=xl/charts/colors6.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chart" Target="../charts/chart4.xml"/><Relationship Id="rId3" Type="http://schemas.openxmlformats.org/officeDocument/2006/relationships/image" Target="../media/image2.png"/><Relationship Id="rId7" Type="http://schemas.openxmlformats.org/officeDocument/2006/relationships/image" Target="../media/image4.png"/><Relationship Id="rId12" Type="http://schemas.openxmlformats.org/officeDocument/2006/relationships/chart" Target="../charts/chart3.xml"/><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11" Type="http://schemas.openxmlformats.org/officeDocument/2006/relationships/chart" Target="../charts/chart2.xml"/><Relationship Id="rId5" Type="http://schemas.openxmlformats.org/officeDocument/2006/relationships/image" Target="../media/image3.png"/><Relationship Id="rId15" Type="http://schemas.openxmlformats.org/officeDocument/2006/relationships/chart" Target="../charts/chart6.xml"/><Relationship Id="rId10" Type="http://schemas.openxmlformats.org/officeDocument/2006/relationships/chart" Target="../charts/chart1.xml"/><Relationship Id="rId4" Type="http://schemas.microsoft.com/office/2007/relationships/hdphoto" Target="../media/hdphoto2.wdp"/><Relationship Id="rId9" Type="http://schemas.microsoft.com/office/2007/relationships/hdphoto" Target="../media/hdphoto4.wdp"/><Relationship Id="rId1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561975</xdr:colOff>
      <xdr:row>22</xdr:row>
      <xdr:rowOff>19050</xdr:rowOff>
    </xdr:from>
    <xdr:to>
      <xdr:col>5</xdr:col>
      <xdr:colOff>9525</xdr:colOff>
      <xdr:row>36</xdr:row>
      <xdr:rowOff>171449</xdr:rowOff>
    </xdr:to>
    <xdr:sp macro="" textlink="">
      <xdr:nvSpPr>
        <xdr:cNvPr id="77" name="Rectangle: Rounded Corners 76">
          <a:extLst>
            <a:ext uri="{FF2B5EF4-FFF2-40B4-BE49-F238E27FC236}">
              <a16:creationId xmlns:a16="http://schemas.microsoft.com/office/drawing/2014/main" id="{7838AA64-5C3D-ED18-5880-B2BF1FD59EFA}"/>
            </a:ext>
          </a:extLst>
        </xdr:cNvPr>
        <xdr:cNvSpPr/>
      </xdr:nvSpPr>
      <xdr:spPr>
        <a:xfrm>
          <a:off x="1171575" y="4591050"/>
          <a:ext cx="1885950" cy="28193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571500</xdr:colOff>
      <xdr:row>17</xdr:row>
      <xdr:rowOff>9526</xdr:rowOff>
    </xdr:from>
    <xdr:to>
      <xdr:col>5</xdr:col>
      <xdr:colOff>19050</xdr:colOff>
      <xdr:row>21</xdr:row>
      <xdr:rowOff>57150</xdr:rowOff>
    </xdr:to>
    <xdr:sp macro="" textlink="">
      <xdr:nvSpPr>
        <xdr:cNvPr id="76" name="Rectangle: Rounded Corners 75">
          <a:extLst>
            <a:ext uri="{FF2B5EF4-FFF2-40B4-BE49-F238E27FC236}">
              <a16:creationId xmlns:a16="http://schemas.microsoft.com/office/drawing/2014/main" id="{9AAD590E-8C77-6A62-17E1-62F83F819552}"/>
            </a:ext>
          </a:extLst>
        </xdr:cNvPr>
        <xdr:cNvSpPr/>
      </xdr:nvSpPr>
      <xdr:spPr>
        <a:xfrm>
          <a:off x="1181100" y="3629026"/>
          <a:ext cx="1885950" cy="809624"/>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552450</xdr:colOff>
      <xdr:row>12</xdr:row>
      <xdr:rowOff>114301</xdr:rowOff>
    </xdr:from>
    <xdr:to>
      <xdr:col>4</xdr:col>
      <xdr:colOff>588065</xdr:colOff>
      <xdr:row>16</xdr:row>
      <xdr:rowOff>19050</xdr:rowOff>
    </xdr:to>
    <xdr:sp macro="" textlink="">
      <xdr:nvSpPr>
        <xdr:cNvPr id="75" name="Rectangle: Rounded Corners 74">
          <a:extLst>
            <a:ext uri="{FF2B5EF4-FFF2-40B4-BE49-F238E27FC236}">
              <a16:creationId xmlns:a16="http://schemas.microsoft.com/office/drawing/2014/main" id="{5F18C116-771E-C155-42F8-BF5281B6A78A}"/>
            </a:ext>
          </a:extLst>
        </xdr:cNvPr>
        <xdr:cNvSpPr/>
      </xdr:nvSpPr>
      <xdr:spPr>
        <a:xfrm>
          <a:off x="1165363" y="2781301"/>
          <a:ext cx="1874354" cy="66674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561975</xdr:colOff>
      <xdr:row>8</xdr:row>
      <xdr:rowOff>28576</xdr:rowOff>
    </xdr:from>
    <xdr:to>
      <xdr:col>4</xdr:col>
      <xdr:colOff>571500</xdr:colOff>
      <xdr:row>11</xdr:row>
      <xdr:rowOff>123825</xdr:rowOff>
    </xdr:to>
    <xdr:sp macro="" textlink="">
      <xdr:nvSpPr>
        <xdr:cNvPr id="74" name="Rectangle: Rounded Corners 73">
          <a:extLst>
            <a:ext uri="{FF2B5EF4-FFF2-40B4-BE49-F238E27FC236}">
              <a16:creationId xmlns:a16="http://schemas.microsoft.com/office/drawing/2014/main" id="{9C0AC609-6784-933B-9E4B-3495FB647859}"/>
            </a:ext>
          </a:extLst>
        </xdr:cNvPr>
        <xdr:cNvSpPr/>
      </xdr:nvSpPr>
      <xdr:spPr>
        <a:xfrm>
          <a:off x="1171575" y="1933576"/>
          <a:ext cx="1838325" cy="66674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571500</xdr:colOff>
      <xdr:row>2</xdr:row>
      <xdr:rowOff>142876</xdr:rowOff>
    </xdr:from>
    <xdr:to>
      <xdr:col>4</xdr:col>
      <xdr:colOff>581025</xdr:colOff>
      <xdr:row>7</xdr:row>
      <xdr:rowOff>114300</xdr:rowOff>
    </xdr:to>
    <xdr:sp macro="" textlink="">
      <xdr:nvSpPr>
        <xdr:cNvPr id="73" name="Rectangle: Rounded Corners 72">
          <a:extLst>
            <a:ext uri="{FF2B5EF4-FFF2-40B4-BE49-F238E27FC236}">
              <a16:creationId xmlns:a16="http://schemas.microsoft.com/office/drawing/2014/main" id="{595142F6-D039-AA94-F0D6-C130319C9935}"/>
            </a:ext>
          </a:extLst>
        </xdr:cNvPr>
        <xdr:cNvSpPr/>
      </xdr:nvSpPr>
      <xdr:spPr>
        <a:xfrm>
          <a:off x="1181100" y="904876"/>
          <a:ext cx="1838325" cy="923924"/>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333375</xdr:colOff>
      <xdr:row>2</xdr:row>
      <xdr:rowOff>142875</xdr:rowOff>
    </xdr:from>
    <xdr:to>
      <xdr:col>26</xdr:col>
      <xdr:colOff>295275</xdr:colOff>
      <xdr:row>7</xdr:row>
      <xdr:rowOff>19050</xdr:rowOff>
    </xdr:to>
    <xdr:sp macro="" textlink="">
      <xdr:nvSpPr>
        <xdr:cNvPr id="72" name="Rectangle: Rounded Corners 71">
          <a:extLst>
            <a:ext uri="{FF2B5EF4-FFF2-40B4-BE49-F238E27FC236}">
              <a16:creationId xmlns:a16="http://schemas.microsoft.com/office/drawing/2014/main" id="{F8854F1A-3526-2B85-6C6D-23310CD3BFBD}"/>
            </a:ext>
          </a:extLst>
        </xdr:cNvPr>
        <xdr:cNvSpPr/>
      </xdr:nvSpPr>
      <xdr:spPr>
        <a:xfrm>
          <a:off x="14354175" y="904875"/>
          <a:ext cx="1790700" cy="828675"/>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76200</xdr:colOff>
      <xdr:row>33</xdr:row>
      <xdr:rowOff>28575</xdr:rowOff>
    </xdr:from>
    <xdr:to>
      <xdr:col>26</xdr:col>
      <xdr:colOff>247650</xdr:colOff>
      <xdr:row>36</xdr:row>
      <xdr:rowOff>180974</xdr:rowOff>
    </xdr:to>
    <xdr:sp macro="" textlink="">
      <xdr:nvSpPr>
        <xdr:cNvPr id="69" name="Rectangle: Rounded Corners 68">
          <a:extLst>
            <a:ext uri="{FF2B5EF4-FFF2-40B4-BE49-F238E27FC236}">
              <a16:creationId xmlns:a16="http://schemas.microsoft.com/office/drawing/2014/main" id="{34C60989-1D37-5650-D356-8BCD39C10789}"/>
            </a:ext>
          </a:extLst>
        </xdr:cNvPr>
        <xdr:cNvSpPr/>
      </xdr:nvSpPr>
      <xdr:spPr>
        <a:xfrm>
          <a:off x="14097000" y="6696075"/>
          <a:ext cx="2000250" cy="7238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18</xdr:col>
      <xdr:colOff>371475</xdr:colOff>
      <xdr:row>33</xdr:row>
      <xdr:rowOff>19050</xdr:rowOff>
    </xdr:from>
    <xdr:to>
      <xdr:col>22</xdr:col>
      <xdr:colOff>523875</xdr:colOff>
      <xdr:row>36</xdr:row>
      <xdr:rowOff>171449</xdr:rowOff>
    </xdr:to>
    <xdr:sp macro="" textlink="">
      <xdr:nvSpPr>
        <xdr:cNvPr id="68" name="Rectangle: Rounded Corners 67">
          <a:extLst>
            <a:ext uri="{FF2B5EF4-FFF2-40B4-BE49-F238E27FC236}">
              <a16:creationId xmlns:a16="http://schemas.microsoft.com/office/drawing/2014/main" id="{63A64570-D305-4E34-AE7D-60CB18462034}"/>
            </a:ext>
          </a:extLst>
        </xdr:cNvPr>
        <xdr:cNvSpPr/>
      </xdr:nvSpPr>
      <xdr:spPr>
        <a:xfrm>
          <a:off x="11344275" y="6686550"/>
          <a:ext cx="2590800" cy="7238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14</xdr:col>
      <xdr:colOff>76200</xdr:colOff>
      <xdr:row>33</xdr:row>
      <xdr:rowOff>28575</xdr:rowOff>
    </xdr:from>
    <xdr:to>
      <xdr:col>18</xdr:col>
      <xdr:colOff>228600</xdr:colOff>
      <xdr:row>36</xdr:row>
      <xdr:rowOff>180974</xdr:rowOff>
    </xdr:to>
    <xdr:sp macro="" textlink="">
      <xdr:nvSpPr>
        <xdr:cNvPr id="67" name="Rectangle: Rounded Corners 66">
          <a:extLst>
            <a:ext uri="{FF2B5EF4-FFF2-40B4-BE49-F238E27FC236}">
              <a16:creationId xmlns:a16="http://schemas.microsoft.com/office/drawing/2014/main" id="{E7B8BAD2-EF9F-A6F6-28F3-25FE8A18794C}"/>
            </a:ext>
          </a:extLst>
        </xdr:cNvPr>
        <xdr:cNvSpPr/>
      </xdr:nvSpPr>
      <xdr:spPr>
        <a:xfrm>
          <a:off x="8610600" y="6696075"/>
          <a:ext cx="2590800" cy="7238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419100</xdr:colOff>
      <xdr:row>33</xdr:row>
      <xdr:rowOff>28575</xdr:rowOff>
    </xdr:from>
    <xdr:to>
      <xdr:col>13</xdr:col>
      <xdr:colOff>571500</xdr:colOff>
      <xdr:row>36</xdr:row>
      <xdr:rowOff>180974</xdr:rowOff>
    </xdr:to>
    <xdr:sp macro="" textlink="">
      <xdr:nvSpPr>
        <xdr:cNvPr id="66" name="Rectangle: Rounded Corners 65">
          <a:extLst>
            <a:ext uri="{FF2B5EF4-FFF2-40B4-BE49-F238E27FC236}">
              <a16:creationId xmlns:a16="http://schemas.microsoft.com/office/drawing/2014/main" id="{96669E89-03DC-961C-DCCC-1BDBE4E7B728}"/>
            </a:ext>
          </a:extLst>
        </xdr:cNvPr>
        <xdr:cNvSpPr/>
      </xdr:nvSpPr>
      <xdr:spPr>
        <a:xfrm>
          <a:off x="5905500" y="6696075"/>
          <a:ext cx="2590800" cy="7238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133350</xdr:colOff>
      <xdr:row>33</xdr:row>
      <xdr:rowOff>28575</xdr:rowOff>
    </xdr:from>
    <xdr:to>
      <xdr:col>9</xdr:col>
      <xdr:colOff>285750</xdr:colOff>
      <xdr:row>36</xdr:row>
      <xdr:rowOff>180974</xdr:rowOff>
    </xdr:to>
    <xdr:sp macro="" textlink="">
      <xdr:nvSpPr>
        <xdr:cNvPr id="65" name="Rectangle: Rounded Corners 64">
          <a:extLst>
            <a:ext uri="{FF2B5EF4-FFF2-40B4-BE49-F238E27FC236}">
              <a16:creationId xmlns:a16="http://schemas.microsoft.com/office/drawing/2014/main" id="{0252C1B1-D7D6-3FD9-8871-B842092A816F}"/>
            </a:ext>
          </a:extLst>
        </xdr:cNvPr>
        <xdr:cNvSpPr/>
      </xdr:nvSpPr>
      <xdr:spPr>
        <a:xfrm>
          <a:off x="3181350" y="6696075"/>
          <a:ext cx="2590800" cy="7238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21</xdr:col>
      <xdr:colOff>66675</xdr:colOff>
      <xdr:row>17</xdr:row>
      <xdr:rowOff>28575</xdr:rowOff>
    </xdr:from>
    <xdr:to>
      <xdr:col>26</xdr:col>
      <xdr:colOff>314325</xdr:colOff>
      <xdr:row>32</xdr:row>
      <xdr:rowOff>123825</xdr:rowOff>
    </xdr:to>
    <xdr:sp macro="" textlink="">
      <xdr:nvSpPr>
        <xdr:cNvPr id="64" name="Rectangle: Rounded Corners 63">
          <a:extLst>
            <a:ext uri="{FF2B5EF4-FFF2-40B4-BE49-F238E27FC236}">
              <a16:creationId xmlns:a16="http://schemas.microsoft.com/office/drawing/2014/main" id="{064FA55E-B882-75F1-D20F-83F205D1E463}"/>
            </a:ext>
          </a:extLst>
        </xdr:cNvPr>
        <xdr:cNvSpPr/>
      </xdr:nvSpPr>
      <xdr:spPr>
        <a:xfrm>
          <a:off x="12868275" y="3648075"/>
          <a:ext cx="3295650" cy="295275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238126</xdr:colOff>
      <xdr:row>20</xdr:row>
      <xdr:rowOff>57150</xdr:rowOff>
    </xdr:from>
    <xdr:to>
      <xdr:col>20</xdr:col>
      <xdr:colOff>428625</xdr:colOff>
      <xdr:row>32</xdr:row>
      <xdr:rowOff>57149</xdr:rowOff>
    </xdr:to>
    <xdr:sp macro="" textlink="">
      <xdr:nvSpPr>
        <xdr:cNvPr id="63" name="Rectangle: Rounded Corners 62">
          <a:extLst>
            <a:ext uri="{FF2B5EF4-FFF2-40B4-BE49-F238E27FC236}">
              <a16:creationId xmlns:a16="http://schemas.microsoft.com/office/drawing/2014/main" id="{72603C13-C32F-B06C-3F86-24A0496C1301}"/>
            </a:ext>
          </a:extLst>
        </xdr:cNvPr>
        <xdr:cNvSpPr/>
      </xdr:nvSpPr>
      <xdr:spPr>
        <a:xfrm>
          <a:off x="7553326" y="4248150"/>
          <a:ext cx="5067299" cy="22859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114301</xdr:colOff>
      <xdr:row>20</xdr:row>
      <xdr:rowOff>66675</xdr:rowOff>
    </xdr:from>
    <xdr:to>
      <xdr:col>12</xdr:col>
      <xdr:colOff>95250</xdr:colOff>
      <xdr:row>32</xdr:row>
      <xdr:rowOff>66674</xdr:rowOff>
    </xdr:to>
    <xdr:sp macro="" textlink="">
      <xdr:nvSpPr>
        <xdr:cNvPr id="62" name="Rectangle: Rounded Corners 61">
          <a:extLst>
            <a:ext uri="{FF2B5EF4-FFF2-40B4-BE49-F238E27FC236}">
              <a16:creationId xmlns:a16="http://schemas.microsoft.com/office/drawing/2014/main" id="{6E3AC78A-65E9-B8F6-796D-C8AA5AA42770}"/>
            </a:ext>
          </a:extLst>
        </xdr:cNvPr>
        <xdr:cNvSpPr/>
      </xdr:nvSpPr>
      <xdr:spPr>
        <a:xfrm>
          <a:off x="3162301" y="4257675"/>
          <a:ext cx="4248149" cy="2285999"/>
        </a:xfrm>
        <a:prstGeom prst="roundRect">
          <a:avLst>
            <a:gd name="adj" fmla="val 6141"/>
          </a:avLst>
        </a:prstGeom>
        <a:solidFill>
          <a:schemeClr val="tx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21</xdr:col>
      <xdr:colOff>38100</xdr:colOff>
      <xdr:row>7</xdr:row>
      <xdr:rowOff>114301</xdr:rowOff>
    </xdr:from>
    <xdr:to>
      <xdr:col>26</xdr:col>
      <xdr:colOff>323850</xdr:colOff>
      <xdr:row>16</xdr:row>
      <xdr:rowOff>123825</xdr:rowOff>
    </xdr:to>
    <xdr:sp macro="" textlink="">
      <xdr:nvSpPr>
        <xdr:cNvPr id="59" name="Rectangle: Rounded Corners 58">
          <a:extLst>
            <a:ext uri="{FF2B5EF4-FFF2-40B4-BE49-F238E27FC236}">
              <a16:creationId xmlns:a16="http://schemas.microsoft.com/office/drawing/2014/main" id="{2BB41067-C18A-D3FC-769F-5BF8E5F54D0A}"/>
            </a:ext>
          </a:extLst>
        </xdr:cNvPr>
        <xdr:cNvSpPr/>
      </xdr:nvSpPr>
      <xdr:spPr>
        <a:xfrm>
          <a:off x="12839700" y="1828801"/>
          <a:ext cx="3333750" cy="1724024"/>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209551</xdr:colOff>
      <xdr:row>7</xdr:row>
      <xdr:rowOff>123825</xdr:rowOff>
    </xdr:from>
    <xdr:to>
      <xdr:col>20</xdr:col>
      <xdr:colOff>381000</xdr:colOff>
      <xdr:row>19</xdr:row>
      <xdr:rowOff>123824</xdr:rowOff>
    </xdr:to>
    <xdr:sp macro="" textlink="">
      <xdr:nvSpPr>
        <xdr:cNvPr id="58" name="Rectangle: Rounded Corners 57">
          <a:extLst>
            <a:ext uri="{FF2B5EF4-FFF2-40B4-BE49-F238E27FC236}">
              <a16:creationId xmlns:a16="http://schemas.microsoft.com/office/drawing/2014/main" id="{484C9C57-D6BC-2420-03F6-599F1A0D8D8D}"/>
            </a:ext>
          </a:extLst>
        </xdr:cNvPr>
        <xdr:cNvSpPr/>
      </xdr:nvSpPr>
      <xdr:spPr>
        <a:xfrm>
          <a:off x="7524751" y="1838325"/>
          <a:ext cx="5048249" cy="22859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123826</xdr:colOff>
      <xdr:row>7</xdr:row>
      <xdr:rowOff>104775</xdr:rowOff>
    </xdr:from>
    <xdr:to>
      <xdr:col>12</xdr:col>
      <xdr:colOff>104775</xdr:colOff>
      <xdr:row>19</xdr:row>
      <xdr:rowOff>104774</xdr:rowOff>
    </xdr:to>
    <xdr:sp macro="" textlink="">
      <xdr:nvSpPr>
        <xdr:cNvPr id="57" name="Rectangle: Rounded Corners 56">
          <a:extLst>
            <a:ext uri="{FF2B5EF4-FFF2-40B4-BE49-F238E27FC236}">
              <a16:creationId xmlns:a16="http://schemas.microsoft.com/office/drawing/2014/main" id="{7621E8A5-7AC5-F1E0-6D47-522B8638DB94}"/>
            </a:ext>
          </a:extLst>
        </xdr:cNvPr>
        <xdr:cNvSpPr/>
      </xdr:nvSpPr>
      <xdr:spPr>
        <a:xfrm>
          <a:off x="3171826" y="1819275"/>
          <a:ext cx="4248149" cy="2285999"/>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571501</xdr:colOff>
      <xdr:row>2</xdr:row>
      <xdr:rowOff>142876</xdr:rowOff>
    </xdr:from>
    <xdr:to>
      <xdr:col>23</xdr:col>
      <xdr:colOff>152400</xdr:colOff>
      <xdr:row>6</xdr:row>
      <xdr:rowOff>180976</xdr:rowOff>
    </xdr:to>
    <xdr:sp macro="" textlink="">
      <xdr:nvSpPr>
        <xdr:cNvPr id="55" name="Rectangle: Rounded Corners 54">
          <a:extLst>
            <a:ext uri="{FF2B5EF4-FFF2-40B4-BE49-F238E27FC236}">
              <a16:creationId xmlns:a16="http://schemas.microsoft.com/office/drawing/2014/main" id="{11B124E8-5246-75F7-76DB-B309B0347195}"/>
            </a:ext>
          </a:extLst>
        </xdr:cNvPr>
        <xdr:cNvSpPr/>
      </xdr:nvSpPr>
      <xdr:spPr>
        <a:xfrm>
          <a:off x="12153901" y="904876"/>
          <a:ext cx="2019299" cy="80010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16</xdr:col>
      <xdr:colOff>152401</xdr:colOff>
      <xdr:row>2</xdr:row>
      <xdr:rowOff>142876</xdr:rowOff>
    </xdr:from>
    <xdr:to>
      <xdr:col>19</xdr:col>
      <xdr:colOff>342900</xdr:colOff>
      <xdr:row>6</xdr:row>
      <xdr:rowOff>180976</xdr:rowOff>
    </xdr:to>
    <xdr:sp macro="" textlink="">
      <xdr:nvSpPr>
        <xdr:cNvPr id="50" name="Rectangle: Rounded Corners 49">
          <a:extLst>
            <a:ext uri="{FF2B5EF4-FFF2-40B4-BE49-F238E27FC236}">
              <a16:creationId xmlns:a16="http://schemas.microsoft.com/office/drawing/2014/main" id="{76A04818-4AB1-B130-8A95-2FDD84D34DBE}"/>
            </a:ext>
          </a:extLst>
        </xdr:cNvPr>
        <xdr:cNvSpPr/>
      </xdr:nvSpPr>
      <xdr:spPr>
        <a:xfrm>
          <a:off x="9906001" y="904876"/>
          <a:ext cx="2019299" cy="80010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304801</xdr:colOff>
      <xdr:row>2</xdr:row>
      <xdr:rowOff>142876</xdr:rowOff>
    </xdr:from>
    <xdr:to>
      <xdr:col>15</xdr:col>
      <xdr:colOff>495300</xdr:colOff>
      <xdr:row>6</xdr:row>
      <xdr:rowOff>180976</xdr:rowOff>
    </xdr:to>
    <xdr:sp macro="" textlink="">
      <xdr:nvSpPr>
        <xdr:cNvPr id="49" name="Rectangle: Rounded Corners 48">
          <a:extLst>
            <a:ext uri="{FF2B5EF4-FFF2-40B4-BE49-F238E27FC236}">
              <a16:creationId xmlns:a16="http://schemas.microsoft.com/office/drawing/2014/main" id="{81B37A92-AD14-F80E-0A6D-A6D28458C65C}"/>
            </a:ext>
          </a:extLst>
        </xdr:cNvPr>
        <xdr:cNvSpPr/>
      </xdr:nvSpPr>
      <xdr:spPr>
        <a:xfrm>
          <a:off x="7620001" y="904876"/>
          <a:ext cx="2019299" cy="80010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495301</xdr:colOff>
      <xdr:row>2</xdr:row>
      <xdr:rowOff>133351</xdr:rowOff>
    </xdr:from>
    <xdr:to>
      <xdr:col>12</xdr:col>
      <xdr:colOff>76200</xdr:colOff>
      <xdr:row>6</xdr:row>
      <xdr:rowOff>171451</xdr:rowOff>
    </xdr:to>
    <xdr:sp macro="" textlink="">
      <xdr:nvSpPr>
        <xdr:cNvPr id="48" name="Rectangle: Rounded Corners 47">
          <a:extLst>
            <a:ext uri="{FF2B5EF4-FFF2-40B4-BE49-F238E27FC236}">
              <a16:creationId xmlns:a16="http://schemas.microsoft.com/office/drawing/2014/main" id="{63009F93-6481-3323-E391-0F86A3D43C9F}"/>
            </a:ext>
          </a:extLst>
        </xdr:cNvPr>
        <xdr:cNvSpPr/>
      </xdr:nvSpPr>
      <xdr:spPr>
        <a:xfrm>
          <a:off x="5372101" y="895351"/>
          <a:ext cx="2019299" cy="80010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123826</xdr:colOff>
      <xdr:row>2</xdr:row>
      <xdr:rowOff>142876</xdr:rowOff>
    </xdr:from>
    <xdr:to>
      <xdr:col>8</xdr:col>
      <xdr:colOff>314325</xdr:colOff>
      <xdr:row>6</xdr:row>
      <xdr:rowOff>180976</xdr:rowOff>
    </xdr:to>
    <xdr:sp macro="" textlink="">
      <xdr:nvSpPr>
        <xdr:cNvPr id="46" name="Rectangle: Rounded Corners 45">
          <a:extLst>
            <a:ext uri="{FF2B5EF4-FFF2-40B4-BE49-F238E27FC236}">
              <a16:creationId xmlns:a16="http://schemas.microsoft.com/office/drawing/2014/main" id="{7923241C-5EDD-FE47-1FF8-DEB950DF8478}"/>
            </a:ext>
          </a:extLst>
        </xdr:cNvPr>
        <xdr:cNvSpPr/>
      </xdr:nvSpPr>
      <xdr:spPr>
        <a:xfrm>
          <a:off x="3171826" y="904876"/>
          <a:ext cx="2019299" cy="800100"/>
        </a:xfrm>
        <a:prstGeom prst="roundRect">
          <a:avLst>
            <a:gd name="adj" fmla="val 6141"/>
          </a:avLst>
        </a:prstGeom>
        <a:solidFill>
          <a:schemeClr val="tx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95251</xdr:colOff>
      <xdr:row>2</xdr:row>
      <xdr:rowOff>114301</xdr:rowOff>
    </xdr:from>
    <xdr:to>
      <xdr:col>8</xdr:col>
      <xdr:colOff>285750</xdr:colOff>
      <xdr:row>6</xdr:row>
      <xdr:rowOff>152401</xdr:rowOff>
    </xdr:to>
    <xdr:sp macro="" textlink="">
      <xdr:nvSpPr>
        <xdr:cNvPr id="2" name="Rectangle: Rounded Corners 1">
          <a:extLst>
            <a:ext uri="{FF2B5EF4-FFF2-40B4-BE49-F238E27FC236}">
              <a16:creationId xmlns:a16="http://schemas.microsoft.com/office/drawing/2014/main" id="{B40C45AF-3DB9-E2F9-B525-74A93116616D}"/>
            </a:ext>
          </a:extLst>
        </xdr:cNvPr>
        <xdr:cNvSpPr/>
      </xdr:nvSpPr>
      <xdr:spPr>
        <a:xfrm>
          <a:off x="3143251" y="876301"/>
          <a:ext cx="2019299" cy="800100"/>
        </a:xfrm>
        <a:prstGeom prst="roundRect">
          <a:avLst>
            <a:gd name="adj" fmla="val 6141"/>
          </a:avLst>
        </a:prstGeom>
        <a:solidFill>
          <a:schemeClr val="bg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476251</xdr:colOff>
      <xdr:row>2</xdr:row>
      <xdr:rowOff>114301</xdr:rowOff>
    </xdr:from>
    <xdr:to>
      <xdr:col>12</xdr:col>
      <xdr:colOff>57150</xdr:colOff>
      <xdr:row>6</xdr:row>
      <xdr:rowOff>152401</xdr:rowOff>
    </xdr:to>
    <xdr:sp macro="" textlink="">
      <xdr:nvSpPr>
        <xdr:cNvPr id="3" name="Rectangle: Rounded Corners 2">
          <a:extLst>
            <a:ext uri="{FF2B5EF4-FFF2-40B4-BE49-F238E27FC236}">
              <a16:creationId xmlns:a16="http://schemas.microsoft.com/office/drawing/2014/main" id="{9021DB89-0FA8-ECAF-94A1-141CAE375227}"/>
            </a:ext>
          </a:extLst>
        </xdr:cNvPr>
        <xdr:cNvSpPr/>
      </xdr:nvSpPr>
      <xdr:spPr>
        <a:xfrm>
          <a:off x="5353051" y="876301"/>
          <a:ext cx="2019299" cy="800100"/>
        </a:xfrm>
        <a:prstGeom prst="roundRect">
          <a:avLst>
            <a:gd name="adj" fmla="val 6141"/>
          </a:avLst>
        </a:prstGeom>
        <a:solidFill>
          <a:schemeClr val="bg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276226</xdr:colOff>
      <xdr:row>2</xdr:row>
      <xdr:rowOff>114301</xdr:rowOff>
    </xdr:from>
    <xdr:to>
      <xdr:col>15</xdr:col>
      <xdr:colOff>466725</xdr:colOff>
      <xdr:row>6</xdr:row>
      <xdr:rowOff>152401</xdr:rowOff>
    </xdr:to>
    <xdr:sp macro="" textlink="">
      <xdr:nvSpPr>
        <xdr:cNvPr id="4" name="Rectangle: Rounded Corners 3">
          <a:extLst>
            <a:ext uri="{FF2B5EF4-FFF2-40B4-BE49-F238E27FC236}">
              <a16:creationId xmlns:a16="http://schemas.microsoft.com/office/drawing/2014/main" id="{86E3B76F-CAD3-3FF4-4001-6A6302708C93}"/>
            </a:ext>
          </a:extLst>
        </xdr:cNvPr>
        <xdr:cNvSpPr/>
      </xdr:nvSpPr>
      <xdr:spPr>
        <a:xfrm>
          <a:off x="7591426" y="876301"/>
          <a:ext cx="2019299" cy="800100"/>
        </a:xfrm>
        <a:prstGeom prst="roundRect">
          <a:avLst>
            <a:gd name="adj" fmla="val 6141"/>
          </a:avLst>
        </a:prstGeom>
        <a:solidFill>
          <a:schemeClr val="bg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16</xdr:col>
      <xdr:colOff>123826</xdr:colOff>
      <xdr:row>2</xdr:row>
      <xdr:rowOff>114301</xdr:rowOff>
    </xdr:from>
    <xdr:to>
      <xdr:col>19</xdr:col>
      <xdr:colOff>314325</xdr:colOff>
      <xdr:row>6</xdr:row>
      <xdr:rowOff>152401</xdr:rowOff>
    </xdr:to>
    <xdr:sp macro="" textlink="">
      <xdr:nvSpPr>
        <xdr:cNvPr id="5" name="Rectangle: Rounded Corners 4">
          <a:extLst>
            <a:ext uri="{FF2B5EF4-FFF2-40B4-BE49-F238E27FC236}">
              <a16:creationId xmlns:a16="http://schemas.microsoft.com/office/drawing/2014/main" id="{6D06A9F3-CE4F-62A1-9910-65D5B4DE7745}"/>
            </a:ext>
          </a:extLst>
        </xdr:cNvPr>
        <xdr:cNvSpPr/>
      </xdr:nvSpPr>
      <xdr:spPr>
        <a:xfrm>
          <a:off x="9877426" y="876301"/>
          <a:ext cx="2019299" cy="800100"/>
        </a:xfrm>
        <a:prstGeom prst="roundRect">
          <a:avLst>
            <a:gd name="adj" fmla="val 6141"/>
          </a:avLst>
        </a:prstGeom>
        <a:solidFill>
          <a:schemeClr val="bg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542926</xdr:colOff>
      <xdr:row>2</xdr:row>
      <xdr:rowOff>114301</xdr:rowOff>
    </xdr:from>
    <xdr:to>
      <xdr:col>23</xdr:col>
      <xdr:colOff>123825</xdr:colOff>
      <xdr:row>6</xdr:row>
      <xdr:rowOff>152401</xdr:rowOff>
    </xdr:to>
    <xdr:sp macro="" textlink="">
      <xdr:nvSpPr>
        <xdr:cNvPr id="6" name="Rectangle: Rounded Corners 5">
          <a:extLst>
            <a:ext uri="{FF2B5EF4-FFF2-40B4-BE49-F238E27FC236}">
              <a16:creationId xmlns:a16="http://schemas.microsoft.com/office/drawing/2014/main" id="{EADBEC94-8AF9-2520-B57E-2478EF41238A}"/>
            </a:ext>
          </a:extLst>
        </xdr:cNvPr>
        <xdr:cNvSpPr/>
      </xdr:nvSpPr>
      <xdr:spPr>
        <a:xfrm>
          <a:off x="12125326" y="876301"/>
          <a:ext cx="2019299" cy="800100"/>
        </a:xfrm>
        <a:prstGeom prst="roundRect">
          <a:avLst>
            <a:gd name="adj" fmla="val 6141"/>
          </a:avLst>
        </a:prstGeom>
        <a:solidFill>
          <a:schemeClr val="bg1"/>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114301</xdr:colOff>
      <xdr:row>2</xdr:row>
      <xdr:rowOff>100012</xdr:rowOff>
    </xdr:from>
    <xdr:to>
      <xdr:col>8</xdr:col>
      <xdr:colOff>286771</xdr:colOff>
      <xdr:row>3</xdr:row>
      <xdr:rowOff>166387</xdr:rowOff>
    </xdr:to>
    <xdr:sp macro="" textlink="">
      <xdr:nvSpPr>
        <xdr:cNvPr id="7" name="TextBox 6">
          <a:extLst>
            <a:ext uri="{FF2B5EF4-FFF2-40B4-BE49-F238E27FC236}">
              <a16:creationId xmlns:a16="http://schemas.microsoft.com/office/drawing/2014/main" id="{901FA55D-EABB-6439-475E-6079B2C24E06}"/>
            </a:ext>
          </a:extLst>
        </xdr:cNvPr>
        <xdr:cNvSpPr txBox="1"/>
      </xdr:nvSpPr>
      <xdr:spPr>
        <a:xfrm>
          <a:off x="3162301" y="862012"/>
          <a:ext cx="200127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TOTAL PENJUALAN</a:t>
          </a:r>
        </a:p>
      </xdr:txBody>
    </xdr:sp>
    <xdr:clientData/>
  </xdr:twoCellAnchor>
  <xdr:twoCellAnchor>
    <xdr:from>
      <xdr:col>8</xdr:col>
      <xdr:colOff>476251</xdr:colOff>
      <xdr:row>2</xdr:row>
      <xdr:rowOff>100012</xdr:rowOff>
    </xdr:from>
    <xdr:to>
      <xdr:col>12</xdr:col>
      <xdr:colOff>39121</xdr:colOff>
      <xdr:row>3</xdr:row>
      <xdr:rowOff>166387</xdr:rowOff>
    </xdr:to>
    <xdr:sp macro="" textlink="">
      <xdr:nvSpPr>
        <xdr:cNvPr id="8" name="TextBox 7">
          <a:extLst>
            <a:ext uri="{FF2B5EF4-FFF2-40B4-BE49-F238E27FC236}">
              <a16:creationId xmlns:a16="http://schemas.microsoft.com/office/drawing/2014/main" id="{AD818ED9-6DD9-3C37-3E9C-549AB56008CC}"/>
            </a:ext>
          </a:extLst>
        </xdr:cNvPr>
        <xdr:cNvSpPr txBox="1"/>
      </xdr:nvSpPr>
      <xdr:spPr>
        <a:xfrm>
          <a:off x="5353051" y="862012"/>
          <a:ext cx="200127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TOTAL</a:t>
          </a:r>
          <a:r>
            <a:rPr lang="en-GB" sz="1100" b="1" baseline="0"/>
            <a:t> TRANSAKSI</a:t>
          </a:r>
          <a:endParaRPr lang="en-GB" sz="1100" b="1"/>
        </a:p>
      </xdr:txBody>
    </xdr:sp>
    <xdr:clientData/>
  </xdr:twoCellAnchor>
  <xdr:twoCellAnchor>
    <xdr:from>
      <xdr:col>12</xdr:col>
      <xdr:colOff>295276</xdr:colOff>
      <xdr:row>2</xdr:row>
      <xdr:rowOff>100012</xdr:rowOff>
    </xdr:from>
    <xdr:to>
      <xdr:col>15</xdr:col>
      <xdr:colOff>467746</xdr:colOff>
      <xdr:row>3</xdr:row>
      <xdr:rowOff>166387</xdr:rowOff>
    </xdr:to>
    <xdr:sp macro="" textlink="">
      <xdr:nvSpPr>
        <xdr:cNvPr id="9" name="TextBox 8">
          <a:extLst>
            <a:ext uri="{FF2B5EF4-FFF2-40B4-BE49-F238E27FC236}">
              <a16:creationId xmlns:a16="http://schemas.microsoft.com/office/drawing/2014/main" id="{E261A087-A05C-A751-7E05-DE3436F6B6C3}"/>
            </a:ext>
          </a:extLst>
        </xdr:cNvPr>
        <xdr:cNvSpPr txBox="1"/>
      </xdr:nvSpPr>
      <xdr:spPr>
        <a:xfrm>
          <a:off x="7610476" y="862012"/>
          <a:ext cx="200127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QTY</a:t>
          </a:r>
          <a:r>
            <a:rPr lang="en-GB" sz="1100" b="1" baseline="0"/>
            <a:t> TERJUAL</a:t>
          </a:r>
          <a:endParaRPr lang="en-GB" sz="1100" b="1"/>
        </a:p>
      </xdr:txBody>
    </xdr:sp>
    <xdr:clientData/>
  </xdr:twoCellAnchor>
  <xdr:twoCellAnchor>
    <xdr:from>
      <xdr:col>16</xdr:col>
      <xdr:colOff>251655</xdr:colOff>
      <xdr:row>2</xdr:row>
      <xdr:rowOff>100012</xdr:rowOff>
    </xdr:from>
    <xdr:to>
      <xdr:col>19</xdr:col>
      <xdr:colOff>424125</xdr:colOff>
      <xdr:row>3</xdr:row>
      <xdr:rowOff>166387</xdr:rowOff>
    </xdr:to>
    <xdr:sp macro="" textlink="">
      <xdr:nvSpPr>
        <xdr:cNvPr id="10" name="TextBox 9">
          <a:extLst>
            <a:ext uri="{FF2B5EF4-FFF2-40B4-BE49-F238E27FC236}">
              <a16:creationId xmlns:a16="http://schemas.microsoft.com/office/drawing/2014/main" id="{F43B49D2-E362-EBEF-732E-E768A1C36ABA}"/>
            </a:ext>
          </a:extLst>
        </xdr:cNvPr>
        <xdr:cNvSpPr txBox="1"/>
      </xdr:nvSpPr>
      <xdr:spPr>
        <a:xfrm>
          <a:off x="9981809" y="862012"/>
          <a:ext cx="1996874"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RATA</a:t>
          </a:r>
          <a:r>
            <a:rPr lang="en-GB" sz="1100" b="1" baseline="0"/>
            <a:t> RATA NILAI TRANSAKSI</a:t>
          </a:r>
          <a:endParaRPr lang="en-GB" sz="1100" b="1"/>
        </a:p>
      </xdr:txBody>
    </xdr:sp>
    <xdr:clientData/>
  </xdr:twoCellAnchor>
  <xdr:twoCellAnchor>
    <xdr:from>
      <xdr:col>19</xdr:col>
      <xdr:colOff>542926</xdr:colOff>
      <xdr:row>2</xdr:row>
      <xdr:rowOff>100012</xdr:rowOff>
    </xdr:from>
    <xdr:to>
      <xdr:col>23</xdr:col>
      <xdr:colOff>105796</xdr:colOff>
      <xdr:row>3</xdr:row>
      <xdr:rowOff>166387</xdr:rowOff>
    </xdr:to>
    <xdr:sp macro="" textlink="">
      <xdr:nvSpPr>
        <xdr:cNvPr id="11" name="TextBox 10">
          <a:extLst>
            <a:ext uri="{FF2B5EF4-FFF2-40B4-BE49-F238E27FC236}">
              <a16:creationId xmlns:a16="http://schemas.microsoft.com/office/drawing/2014/main" id="{9E883CCD-1141-D6D4-DC8A-4CCF7495D0AA}"/>
            </a:ext>
          </a:extLst>
        </xdr:cNvPr>
        <xdr:cNvSpPr txBox="1"/>
      </xdr:nvSpPr>
      <xdr:spPr>
        <a:xfrm>
          <a:off x="12125326" y="862012"/>
          <a:ext cx="200127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RATA RATA DISKON</a:t>
          </a:r>
        </a:p>
      </xdr:txBody>
    </xdr:sp>
    <xdr:clientData/>
  </xdr:twoCellAnchor>
  <xdr:twoCellAnchor>
    <xdr:from>
      <xdr:col>5</xdr:col>
      <xdr:colOff>95251</xdr:colOff>
      <xdr:row>7</xdr:row>
      <xdr:rowOff>85725</xdr:rowOff>
    </xdr:from>
    <xdr:to>
      <xdr:col>12</xdr:col>
      <xdr:colOff>76200</xdr:colOff>
      <xdr:row>19</xdr:row>
      <xdr:rowOff>85724</xdr:rowOff>
    </xdr:to>
    <xdr:sp macro="" textlink="">
      <xdr:nvSpPr>
        <xdr:cNvPr id="12" name="Rectangle: Rounded Corners 11">
          <a:extLst>
            <a:ext uri="{FF2B5EF4-FFF2-40B4-BE49-F238E27FC236}">
              <a16:creationId xmlns:a16="http://schemas.microsoft.com/office/drawing/2014/main" id="{9B6104A7-9163-983A-2230-FFE7418957AE}"/>
            </a:ext>
          </a:extLst>
        </xdr:cNvPr>
        <xdr:cNvSpPr/>
      </xdr:nvSpPr>
      <xdr:spPr>
        <a:xfrm>
          <a:off x="3143251" y="1800225"/>
          <a:ext cx="4248149" cy="2285999"/>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190501</xdr:colOff>
      <xdr:row>7</xdr:row>
      <xdr:rowOff>85725</xdr:rowOff>
    </xdr:from>
    <xdr:to>
      <xdr:col>20</xdr:col>
      <xdr:colOff>361950</xdr:colOff>
      <xdr:row>19</xdr:row>
      <xdr:rowOff>85724</xdr:rowOff>
    </xdr:to>
    <xdr:sp macro="" textlink="">
      <xdr:nvSpPr>
        <xdr:cNvPr id="13" name="Rectangle: Rounded Corners 12">
          <a:extLst>
            <a:ext uri="{FF2B5EF4-FFF2-40B4-BE49-F238E27FC236}">
              <a16:creationId xmlns:a16="http://schemas.microsoft.com/office/drawing/2014/main" id="{B633E38A-92DE-221F-D5A1-54B7734F5B1E}"/>
            </a:ext>
          </a:extLst>
        </xdr:cNvPr>
        <xdr:cNvSpPr/>
      </xdr:nvSpPr>
      <xdr:spPr>
        <a:xfrm>
          <a:off x="7505701" y="1800225"/>
          <a:ext cx="5048249" cy="2285999"/>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21</xdr:col>
      <xdr:colOff>9525</xdr:colOff>
      <xdr:row>7</xdr:row>
      <xdr:rowOff>85726</xdr:rowOff>
    </xdr:from>
    <xdr:to>
      <xdr:col>26</xdr:col>
      <xdr:colOff>295275</xdr:colOff>
      <xdr:row>16</xdr:row>
      <xdr:rowOff>95250</xdr:rowOff>
    </xdr:to>
    <xdr:sp macro="" textlink="">
      <xdr:nvSpPr>
        <xdr:cNvPr id="14" name="Rectangle: Rounded Corners 13">
          <a:extLst>
            <a:ext uri="{FF2B5EF4-FFF2-40B4-BE49-F238E27FC236}">
              <a16:creationId xmlns:a16="http://schemas.microsoft.com/office/drawing/2014/main" id="{43669DBB-C5A7-C16B-FB5D-8B4126E88868}"/>
            </a:ext>
          </a:extLst>
        </xdr:cNvPr>
        <xdr:cNvSpPr/>
      </xdr:nvSpPr>
      <xdr:spPr>
        <a:xfrm>
          <a:off x="12811125" y="1800226"/>
          <a:ext cx="3333750" cy="1724024"/>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95251</xdr:colOff>
      <xdr:row>20</xdr:row>
      <xdr:rowOff>38100</xdr:rowOff>
    </xdr:from>
    <xdr:to>
      <xdr:col>12</xdr:col>
      <xdr:colOff>76200</xdr:colOff>
      <xdr:row>32</xdr:row>
      <xdr:rowOff>38099</xdr:rowOff>
    </xdr:to>
    <xdr:sp macro="" textlink="">
      <xdr:nvSpPr>
        <xdr:cNvPr id="15" name="Rectangle: Rounded Corners 14">
          <a:extLst>
            <a:ext uri="{FF2B5EF4-FFF2-40B4-BE49-F238E27FC236}">
              <a16:creationId xmlns:a16="http://schemas.microsoft.com/office/drawing/2014/main" id="{F15F1BA2-EA2A-ABF1-59DF-10A8E3EF728F}"/>
            </a:ext>
          </a:extLst>
        </xdr:cNvPr>
        <xdr:cNvSpPr/>
      </xdr:nvSpPr>
      <xdr:spPr>
        <a:xfrm>
          <a:off x="3143251" y="4229100"/>
          <a:ext cx="4248149" cy="2285999"/>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209551</xdr:colOff>
      <xdr:row>20</xdr:row>
      <xdr:rowOff>38100</xdr:rowOff>
    </xdr:from>
    <xdr:to>
      <xdr:col>20</xdr:col>
      <xdr:colOff>400050</xdr:colOff>
      <xdr:row>32</xdr:row>
      <xdr:rowOff>38099</xdr:rowOff>
    </xdr:to>
    <xdr:sp macro="" textlink="">
      <xdr:nvSpPr>
        <xdr:cNvPr id="16" name="Rectangle: Rounded Corners 15">
          <a:extLst>
            <a:ext uri="{FF2B5EF4-FFF2-40B4-BE49-F238E27FC236}">
              <a16:creationId xmlns:a16="http://schemas.microsoft.com/office/drawing/2014/main" id="{32685857-B137-9498-4FEA-FD86B8C38739}"/>
            </a:ext>
          </a:extLst>
        </xdr:cNvPr>
        <xdr:cNvSpPr/>
      </xdr:nvSpPr>
      <xdr:spPr>
        <a:xfrm>
          <a:off x="7524751" y="4229100"/>
          <a:ext cx="5067299" cy="2285999"/>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21</xdr:col>
      <xdr:colOff>19050</xdr:colOff>
      <xdr:row>17</xdr:row>
      <xdr:rowOff>0</xdr:rowOff>
    </xdr:from>
    <xdr:to>
      <xdr:col>26</xdr:col>
      <xdr:colOff>266700</xdr:colOff>
      <xdr:row>32</xdr:row>
      <xdr:rowOff>95250</xdr:rowOff>
    </xdr:to>
    <xdr:sp macro="" textlink="">
      <xdr:nvSpPr>
        <xdr:cNvPr id="17" name="Rectangle: Rounded Corners 16">
          <a:extLst>
            <a:ext uri="{FF2B5EF4-FFF2-40B4-BE49-F238E27FC236}">
              <a16:creationId xmlns:a16="http://schemas.microsoft.com/office/drawing/2014/main" id="{A14340CD-7E0D-B6F3-DA41-969300B54659}"/>
            </a:ext>
          </a:extLst>
        </xdr:cNvPr>
        <xdr:cNvSpPr/>
      </xdr:nvSpPr>
      <xdr:spPr>
        <a:xfrm>
          <a:off x="12820650" y="3619500"/>
          <a:ext cx="3295650" cy="2952750"/>
        </a:xfrm>
        <a:prstGeom prst="roundRect">
          <a:avLst>
            <a:gd name="adj" fmla="val 6141"/>
          </a:avLst>
        </a:prstGeom>
        <a:solidFill>
          <a:schemeClr val="bg1">
            <a:lumMod val="9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542925</xdr:colOff>
      <xdr:row>2</xdr:row>
      <xdr:rowOff>114301</xdr:rowOff>
    </xdr:from>
    <xdr:to>
      <xdr:col>4</xdr:col>
      <xdr:colOff>552450</xdr:colOff>
      <xdr:row>7</xdr:row>
      <xdr:rowOff>85725</xdr:rowOff>
    </xdr:to>
    <xdr:sp macro="" textlink="">
      <xdr:nvSpPr>
        <xdr:cNvPr id="18" name="Rectangle: Rounded Corners 17">
          <a:extLst>
            <a:ext uri="{FF2B5EF4-FFF2-40B4-BE49-F238E27FC236}">
              <a16:creationId xmlns:a16="http://schemas.microsoft.com/office/drawing/2014/main" id="{180018A8-0198-57EC-AD91-3550FAE2EE0D}"/>
            </a:ext>
          </a:extLst>
        </xdr:cNvPr>
        <xdr:cNvSpPr/>
      </xdr:nvSpPr>
      <xdr:spPr>
        <a:xfrm>
          <a:off x="1152525" y="876301"/>
          <a:ext cx="1838325" cy="923924"/>
        </a:xfrm>
        <a:prstGeom prst="roundRect">
          <a:avLst>
            <a:gd name="adj" fmla="val 6141"/>
          </a:avLst>
        </a:prstGeom>
        <a:solidFill>
          <a:schemeClr val="tx2">
            <a:lumMod val="10000"/>
            <a:lumOff val="90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542925</xdr:colOff>
      <xdr:row>8</xdr:row>
      <xdr:rowOff>1</xdr:rowOff>
    </xdr:from>
    <xdr:to>
      <xdr:col>4</xdr:col>
      <xdr:colOff>552450</xdr:colOff>
      <xdr:row>11</xdr:row>
      <xdr:rowOff>95250</xdr:rowOff>
    </xdr:to>
    <xdr:sp macro="" textlink="">
      <xdr:nvSpPr>
        <xdr:cNvPr id="19" name="Rectangle: Rounded Corners 18">
          <a:extLst>
            <a:ext uri="{FF2B5EF4-FFF2-40B4-BE49-F238E27FC236}">
              <a16:creationId xmlns:a16="http://schemas.microsoft.com/office/drawing/2014/main" id="{D0BA17AC-E2DD-46B4-8CE4-F3933F79A137}"/>
            </a:ext>
          </a:extLst>
        </xdr:cNvPr>
        <xdr:cNvSpPr/>
      </xdr:nvSpPr>
      <xdr:spPr>
        <a:xfrm>
          <a:off x="1152525" y="1905001"/>
          <a:ext cx="1838325" cy="666749"/>
        </a:xfrm>
        <a:prstGeom prst="roundRect">
          <a:avLst>
            <a:gd name="adj" fmla="val 6141"/>
          </a:avLst>
        </a:prstGeom>
        <a:solidFill>
          <a:schemeClr val="tx2">
            <a:lumMod val="10000"/>
            <a:lumOff val="90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542925</xdr:colOff>
      <xdr:row>12</xdr:row>
      <xdr:rowOff>85726</xdr:rowOff>
    </xdr:from>
    <xdr:to>
      <xdr:col>4</xdr:col>
      <xdr:colOff>552450</xdr:colOff>
      <xdr:row>15</xdr:row>
      <xdr:rowOff>180975</xdr:rowOff>
    </xdr:to>
    <xdr:sp macro="" textlink="">
      <xdr:nvSpPr>
        <xdr:cNvPr id="20" name="Rectangle: Rounded Corners 19">
          <a:extLst>
            <a:ext uri="{FF2B5EF4-FFF2-40B4-BE49-F238E27FC236}">
              <a16:creationId xmlns:a16="http://schemas.microsoft.com/office/drawing/2014/main" id="{E1150B2F-21E4-A296-1FC2-0E6351F4D0FE}"/>
            </a:ext>
          </a:extLst>
        </xdr:cNvPr>
        <xdr:cNvSpPr/>
      </xdr:nvSpPr>
      <xdr:spPr>
        <a:xfrm>
          <a:off x="1152525" y="2752726"/>
          <a:ext cx="1838325" cy="666749"/>
        </a:xfrm>
        <a:prstGeom prst="roundRect">
          <a:avLst>
            <a:gd name="adj" fmla="val 6141"/>
          </a:avLst>
        </a:prstGeom>
        <a:solidFill>
          <a:schemeClr val="tx2">
            <a:lumMod val="10000"/>
            <a:lumOff val="90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542925</xdr:colOff>
      <xdr:row>16</xdr:row>
      <xdr:rowOff>171451</xdr:rowOff>
    </xdr:from>
    <xdr:to>
      <xdr:col>4</xdr:col>
      <xdr:colOff>600075</xdr:colOff>
      <xdr:row>21</xdr:row>
      <xdr:rowOff>28575</xdr:rowOff>
    </xdr:to>
    <xdr:sp macro="" textlink="">
      <xdr:nvSpPr>
        <xdr:cNvPr id="21" name="Rectangle: Rounded Corners 20">
          <a:extLst>
            <a:ext uri="{FF2B5EF4-FFF2-40B4-BE49-F238E27FC236}">
              <a16:creationId xmlns:a16="http://schemas.microsoft.com/office/drawing/2014/main" id="{2C1002E9-9E1B-2FDE-6EFA-6A833B46D742}"/>
            </a:ext>
          </a:extLst>
        </xdr:cNvPr>
        <xdr:cNvSpPr/>
      </xdr:nvSpPr>
      <xdr:spPr>
        <a:xfrm>
          <a:off x="1152525" y="3600451"/>
          <a:ext cx="1885950" cy="809624"/>
        </a:xfrm>
        <a:prstGeom prst="roundRect">
          <a:avLst>
            <a:gd name="adj" fmla="val 6141"/>
          </a:avLst>
        </a:prstGeom>
        <a:solidFill>
          <a:schemeClr val="tx2">
            <a:lumMod val="10000"/>
            <a:lumOff val="90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114300</xdr:colOff>
      <xdr:row>7</xdr:row>
      <xdr:rowOff>109537</xdr:rowOff>
    </xdr:from>
    <xdr:to>
      <xdr:col>12</xdr:col>
      <xdr:colOff>76199</xdr:colOff>
      <xdr:row>8</xdr:row>
      <xdr:rowOff>175912</xdr:rowOff>
    </xdr:to>
    <xdr:sp macro="" textlink="">
      <xdr:nvSpPr>
        <xdr:cNvPr id="22" name="TextBox 21">
          <a:extLst>
            <a:ext uri="{FF2B5EF4-FFF2-40B4-BE49-F238E27FC236}">
              <a16:creationId xmlns:a16="http://schemas.microsoft.com/office/drawing/2014/main" id="{65181A13-02B8-9FCE-D85B-FB67C8751A2F}"/>
            </a:ext>
          </a:extLst>
        </xdr:cNvPr>
        <xdr:cNvSpPr txBox="1"/>
      </xdr:nvSpPr>
      <xdr:spPr>
        <a:xfrm>
          <a:off x="3162300" y="1824037"/>
          <a:ext cx="4229099"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TREND</a:t>
          </a:r>
          <a:r>
            <a:rPr lang="en-GB" sz="1100" b="1" baseline="0"/>
            <a:t> PENJUALAN PERBULAN</a:t>
          </a:r>
          <a:endParaRPr lang="en-GB" sz="1100" b="1"/>
        </a:p>
      </xdr:txBody>
    </xdr:sp>
    <xdr:clientData/>
  </xdr:twoCellAnchor>
  <xdr:twoCellAnchor>
    <xdr:from>
      <xdr:col>12</xdr:col>
      <xdr:colOff>276225</xdr:colOff>
      <xdr:row>7</xdr:row>
      <xdr:rowOff>109537</xdr:rowOff>
    </xdr:from>
    <xdr:to>
      <xdr:col>19</xdr:col>
      <xdr:colOff>238124</xdr:colOff>
      <xdr:row>8</xdr:row>
      <xdr:rowOff>175912</xdr:rowOff>
    </xdr:to>
    <xdr:sp macro="" textlink="">
      <xdr:nvSpPr>
        <xdr:cNvPr id="23" name="TextBox 22">
          <a:extLst>
            <a:ext uri="{FF2B5EF4-FFF2-40B4-BE49-F238E27FC236}">
              <a16:creationId xmlns:a16="http://schemas.microsoft.com/office/drawing/2014/main" id="{33FA7041-AC19-CC32-4CD5-BFCD290E36BB}"/>
            </a:ext>
          </a:extLst>
        </xdr:cNvPr>
        <xdr:cNvSpPr txBox="1"/>
      </xdr:nvSpPr>
      <xdr:spPr>
        <a:xfrm>
          <a:off x="7591425" y="1824037"/>
          <a:ext cx="4229099"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PENJULAN</a:t>
          </a:r>
          <a:r>
            <a:rPr lang="en-GB" sz="1100" b="1" baseline="0"/>
            <a:t> PER KATEGORI</a:t>
          </a:r>
          <a:endParaRPr lang="en-GB" sz="1100" b="1"/>
        </a:p>
      </xdr:txBody>
    </xdr:sp>
    <xdr:clientData/>
  </xdr:twoCellAnchor>
  <xdr:twoCellAnchor>
    <xdr:from>
      <xdr:col>21</xdr:col>
      <xdr:colOff>19050</xdr:colOff>
      <xdr:row>7</xdr:row>
      <xdr:rowOff>109537</xdr:rowOff>
    </xdr:from>
    <xdr:to>
      <xdr:col>26</xdr:col>
      <xdr:colOff>304800</xdr:colOff>
      <xdr:row>8</xdr:row>
      <xdr:rowOff>175912</xdr:rowOff>
    </xdr:to>
    <xdr:sp macro="" textlink="">
      <xdr:nvSpPr>
        <xdr:cNvPr id="24" name="TextBox 23">
          <a:extLst>
            <a:ext uri="{FF2B5EF4-FFF2-40B4-BE49-F238E27FC236}">
              <a16:creationId xmlns:a16="http://schemas.microsoft.com/office/drawing/2014/main" id="{0732FE79-9F4D-7074-0F98-B23CAF37F6DA}"/>
            </a:ext>
          </a:extLst>
        </xdr:cNvPr>
        <xdr:cNvSpPr txBox="1"/>
      </xdr:nvSpPr>
      <xdr:spPr>
        <a:xfrm>
          <a:off x="12820650" y="1824037"/>
          <a:ext cx="333375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TOP 5 PRODUK TERLARIS</a:t>
          </a:r>
        </a:p>
      </xdr:txBody>
    </xdr:sp>
    <xdr:clientData/>
  </xdr:twoCellAnchor>
  <xdr:twoCellAnchor>
    <xdr:from>
      <xdr:col>5</xdr:col>
      <xdr:colOff>142875</xdr:colOff>
      <xdr:row>20</xdr:row>
      <xdr:rowOff>61912</xdr:rowOff>
    </xdr:from>
    <xdr:to>
      <xdr:col>12</xdr:col>
      <xdr:colOff>28575</xdr:colOff>
      <xdr:row>21</xdr:row>
      <xdr:rowOff>128287</xdr:rowOff>
    </xdr:to>
    <xdr:sp macro="" textlink="">
      <xdr:nvSpPr>
        <xdr:cNvPr id="25" name="TextBox 24">
          <a:extLst>
            <a:ext uri="{FF2B5EF4-FFF2-40B4-BE49-F238E27FC236}">
              <a16:creationId xmlns:a16="http://schemas.microsoft.com/office/drawing/2014/main" id="{26E917C1-694B-B7D7-872F-AABBDD4281DE}"/>
            </a:ext>
          </a:extLst>
        </xdr:cNvPr>
        <xdr:cNvSpPr txBox="1"/>
      </xdr:nvSpPr>
      <xdr:spPr>
        <a:xfrm>
          <a:off x="3190875" y="4252912"/>
          <a:ext cx="415290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PENJUALAN</a:t>
          </a:r>
          <a:r>
            <a:rPr lang="en-GB" sz="1100" b="1" baseline="0"/>
            <a:t> PER WILAYAH</a:t>
          </a:r>
          <a:endParaRPr lang="en-GB" sz="1100" b="1"/>
        </a:p>
      </xdr:txBody>
    </xdr:sp>
    <xdr:clientData/>
  </xdr:twoCellAnchor>
  <xdr:twoCellAnchor>
    <xdr:from>
      <xdr:col>12</xdr:col>
      <xdr:colOff>247650</xdr:colOff>
      <xdr:row>20</xdr:row>
      <xdr:rowOff>61912</xdr:rowOff>
    </xdr:from>
    <xdr:to>
      <xdr:col>20</xdr:col>
      <xdr:colOff>333375</xdr:colOff>
      <xdr:row>21</xdr:row>
      <xdr:rowOff>128287</xdr:rowOff>
    </xdr:to>
    <xdr:sp macro="" textlink="">
      <xdr:nvSpPr>
        <xdr:cNvPr id="26" name="TextBox 25">
          <a:extLst>
            <a:ext uri="{FF2B5EF4-FFF2-40B4-BE49-F238E27FC236}">
              <a16:creationId xmlns:a16="http://schemas.microsoft.com/office/drawing/2014/main" id="{E870A843-D50C-4318-0BFE-B8A62FD0DFD1}"/>
            </a:ext>
          </a:extLst>
        </xdr:cNvPr>
        <xdr:cNvSpPr txBox="1"/>
      </xdr:nvSpPr>
      <xdr:spPr>
        <a:xfrm>
          <a:off x="7562850" y="4252912"/>
          <a:ext cx="4962525"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PENJUALAN PER SALES</a:t>
          </a:r>
        </a:p>
      </xdr:txBody>
    </xdr:sp>
    <xdr:clientData/>
  </xdr:twoCellAnchor>
  <xdr:twoCellAnchor>
    <xdr:from>
      <xdr:col>21</xdr:col>
      <xdr:colOff>19050</xdr:colOff>
      <xdr:row>17</xdr:row>
      <xdr:rowOff>33337</xdr:rowOff>
    </xdr:from>
    <xdr:to>
      <xdr:col>26</xdr:col>
      <xdr:colOff>304800</xdr:colOff>
      <xdr:row>18</xdr:row>
      <xdr:rowOff>99712</xdr:rowOff>
    </xdr:to>
    <xdr:sp macro="" textlink="">
      <xdr:nvSpPr>
        <xdr:cNvPr id="27" name="TextBox 26">
          <a:extLst>
            <a:ext uri="{FF2B5EF4-FFF2-40B4-BE49-F238E27FC236}">
              <a16:creationId xmlns:a16="http://schemas.microsoft.com/office/drawing/2014/main" id="{BE615951-B896-8108-0909-98197869D9B5}"/>
            </a:ext>
          </a:extLst>
        </xdr:cNvPr>
        <xdr:cNvSpPr txBox="1"/>
      </xdr:nvSpPr>
      <xdr:spPr>
        <a:xfrm>
          <a:off x="12820650" y="3652837"/>
          <a:ext cx="333375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METODE PEMBAYARAN</a:t>
          </a:r>
        </a:p>
      </xdr:txBody>
    </xdr:sp>
    <xdr:clientData/>
  </xdr:twoCellAnchor>
  <xdr:twoCellAnchor>
    <xdr:from>
      <xdr:col>1</xdr:col>
      <xdr:colOff>561974</xdr:colOff>
      <xdr:row>2</xdr:row>
      <xdr:rowOff>100012</xdr:rowOff>
    </xdr:from>
    <xdr:to>
      <xdr:col>4</xdr:col>
      <xdr:colOff>543945</xdr:colOff>
      <xdr:row>3</xdr:row>
      <xdr:rowOff>166387</xdr:rowOff>
    </xdr:to>
    <xdr:sp macro="" textlink="">
      <xdr:nvSpPr>
        <xdr:cNvPr id="28" name="TextBox 27">
          <a:extLst>
            <a:ext uri="{FF2B5EF4-FFF2-40B4-BE49-F238E27FC236}">
              <a16:creationId xmlns:a16="http://schemas.microsoft.com/office/drawing/2014/main" id="{95B619B1-304B-3390-513B-51A8B29E1690}"/>
            </a:ext>
          </a:extLst>
        </xdr:cNvPr>
        <xdr:cNvSpPr txBox="1"/>
      </xdr:nvSpPr>
      <xdr:spPr>
        <a:xfrm>
          <a:off x="1171574" y="862012"/>
          <a:ext cx="1810771"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PRODUK</a:t>
          </a:r>
          <a:r>
            <a:rPr lang="en-GB" sz="1100" b="1" baseline="0"/>
            <a:t> TERLARIS</a:t>
          </a:r>
          <a:endParaRPr lang="en-GB" sz="1100" b="1"/>
        </a:p>
      </xdr:txBody>
    </xdr:sp>
    <xdr:clientData/>
  </xdr:twoCellAnchor>
  <xdr:twoCellAnchor>
    <xdr:from>
      <xdr:col>1</xdr:col>
      <xdr:colOff>561974</xdr:colOff>
      <xdr:row>8</xdr:row>
      <xdr:rowOff>4762</xdr:rowOff>
    </xdr:from>
    <xdr:to>
      <xdr:col>4</xdr:col>
      <xdr:colOff>543945</xdr:colOff>
      <xdr:row>9</xdr:row>
      <xdr:rowOff>71137</xdr:rowOff>
    </xdr:to>
    <xdr:sp macro="" textlink="">
      <xdr:nvSpPr>
        <xdr:cNvPr id="29" name="TextBox 28">
          <a:extLst>
            <a:ext uri="{FF2B5EF4-FFF2-40B4-BE49-F238E27FC236}">
              <a16:creationId xmlns:a16="http://schemas.microsoft.com/office/drawing/2014/main" id="{BDC085B7-9362-CDFA-2780-DFBF32E7402B}"/>
            </a:ext>
          </a:extLst>
        </xdr:cNvPr>
        <xdr:cNvSpPr txBox="1"/>
      </xdr:nvSpPr>
      <xdr:spPr>
        <a:xfrm>
          <a:off x="1171574" y="1909762"/>
          <a:ext cx="1810771"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SALES TERBAIK</a:t>
          </a:r>
        </a:p>
      </xdr:txBody>
    </xdr:sp>
    <xdr:clientData/>
  </xdr:twoCellAnchor>
  <xdr:twoCellAnchor>
    <xdr:from>
      <xdr:col>1</xdr:col>
      <xdr:colOff>561974</xdr:colOff>
      <xdr:row>12</xdr:row>
      <xdr:rowOff>80962</xdr:rowOff>
    </xdr:from>
    <xdr:to>
      <xdr:col>4</xdr:col>
      <xdr:colOff>543945</xdr:colOff>
      <xdr:row>13</xdr:row>
      <xdr:rowOff>147337</xdr:rowOff>
    </xdr:to>
    <xdr:sp macro="" textlink="">
      <xdr:nvSpPr>
        <xdr:cNvPr id="30" name="TextBox 29">
          <a:extLst>
            <a:ext uri="{FF2B5EF4-FFF2-40B4-BE49-F238E27FC236}">
              <a16:creationId xmlns:a16="http://schemas.microsoft.com/office/drawing/2014/main" id="{00ABC97F-8930-E6C1-1CBE-FD4A342F2564}"/>
            </a:ext>
          </a:extLst>
        </xdr:cNvPr>
        <xdr:cNvSpPr txBox="1"/>
      </xdr:nvSpPr>
      <xdr:spPr>
        <a:xfrm>
          <a:off x="1171574" y="2747962"/>
          <a:ext cx="1810771"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WILAYAH TERBAIK</a:t>
          </a:r>
        </a:p>
      </xdr:txBody>
    </xdr:sp>
    <xdr:clientData/>
  </xdr:twoCellAnchor>
  <xdr:twoCellAnchor>
    <xdr:from>
      <xdr:col>1</xdr:col>
      <xdr:colOff>499781</xdr:colOff>
      <xdr:row>16</xdr:row>
      <xdr:rowOff>176213</xdr:rowOff>
    </xdr:from>
    <xdr:to>
      <xdr:col>5</xdr:col>
      <xdr:colOff>100853</xdr:colOff>
      <xdr:row>18</xdr:row>
      <xdr:rowOff>33619</xdr:rowOff>
    </xdr:to>
    <xdr:sp macro="" textlink="">
      <xdr:nvSpPr>
        <xdr:cNvPr id="31" name="TextBox 30">
          <a:extLst>
            <a:ext uri="{FF2B5EF4-FFF2-40B4-BE49-F238E27FC236}">
              <a16:creationId xmlns:a16="http://schemas.microsoft.com/office/drawing/2014/main" id="{5A9E317E-BD4E-340F-F478-0050A197D6F3}"/>
            </a:ext>
          </a:extLst>
        </xdr:cNvPr>
        <xdr:cNvSpPr txBox="1"/>
      </xdr:nvSpPr>
      <xdr:spPr>
        <a:xfrm>
          <a:off x="1104899" y="3605213"/>
          <a:ext cx="2021542" cy="238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BULAN PENJUALAN TERTINGGI</a:t>
          </a:r>
        </a:p>
      </xdr:txBody>
    </xdr:sp>
    <xdr:clientData/>
  </xdr:twoCellAnchor>
  <xdr:twoCellAnchor>
    <xdr:from>
      <xdr:col>1</xdr:col>
      <xdr:colOff>542925</xdr:colOff>
      <xdr:row>21</xdr:row>
      <xdr:rowOff>180975</xdr:rowOff>
    </xdr:from>
    <xdr:to>
      <xdr:col>4</xdr:col>
      <xdr:colOff>600075</xdr:colOff>
      <xdr:row>36</xdr:row>
      <xdr:rowOff>142874</xdr:rowOff>
    </xdr:to>
    <xdr:sp macro="" textlink="">
      <xdr:nvSpPr>
        <xdr:cNvPr id="32" name="Rectangle: Rounded Corners 31">
          <a:extLst>
            <a:ext uri="{FF2B5EF4-FFF2-40B4-BE49-F238E27FC236}">
              <a16:creationId xmlns:a16="http://schemas.microsoft.com/office/drawing/2014/main" id="{77D36463-38D0-773D-A3C0-00594808E45A}"/>
            </a:ext>
          </a:extLst>
        </xdr:cNvPr>
        <xdr:cNvSpPr/>
      </xdr:nvSpPr>
      <xdr:spPr>
        <a:xfrm>
          <a:off x="1152525" y="4562475"/>
          <a:ext cx="1885950" cy="28193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533399</xdr:colOff>
      <xdr:row>21</xdr:row>
      <xdr:rowOff>185737</xdr:rowOff>
    </xdr:from>
    <xdr:to>
      <xdr:col>5</xdr:col>
      <xdr:colOff>28575</xdr:colOff>
      <xdr:row>23</xdr:row>
      <xdr:rowOff>61612</xdr:rowOff>
    </xdr:to>
    <xdr:sp macro="" textlink="">
      <xdr:nvSpPr>
        <xdr:cNvPr id="33" name="TextBox 32">
          <a:extLst>
            <a:ext uri="{FF2B5EF4-FFF2-40B4-BE49-F238E27FC236}">
              <a16:creationId xmlns:a16="http://schemas.microsoft.com/office/drawing/2014/main" id="{91292628-EEC2-E7B0-1EE7-E0EB5777B825}"/>
            </a:ext>
          </a:extLst>
        </xdr:cNvPr>
        <xdr:cNvSpPr txBox="1"/>
      </xdr:nvSpPr>
      <xdr:spPr>
        <a:xfrm>
          <a:off x="1142999" y="4567237"/>
          <a:ext cx="1933576"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BULAN</a:t>
          </a:r>
        </a:p>
      </xdr:txBody>
    </xdr:sp>
    <xdr:clientData/>
  </xdr:twoCellAnchor>
  <xdr:twoCellAnchor>
    <xdr:from>
      <xdr:col>5</xdr:col>
      <xdr:colOff>114300</xdr:colOff>
      <xdr:row>32</xdr:row>
      <xdr:rowOff>180975</xdr:rowOff>
    </xdr:from>
    <xdr:to>
      <xdr:col>9</xdr:col>
      <xdr:colOff>266700</xdr:colOff>
      <xdr:row>36</xdr:row>
      <xdr:rowOff>142874</xdr:rowOff>
    </xdr:to>
    <xdr:sp macro="" textlink="">
      <xdr:nvSpPr>
        <xdr:cNvPr id="34" name="Rectangle: Rounded Corners 33">
          <a:extLst>
            <a:ext uri="{FF2B5EF4-FFF2-40B4-BE49-F238E27FC236}">
              <a16:creationId xmlns:a16="http://schemas.microsoft.com/office/drawing/2014/main" id="{EBE6F279-7C7F-EC0D-F972-728651033926}"/>
            </a:ext>
          </a:extLst>
        </xdr:cNvPr>
        <xdr:cNvSpPr/>
      </xdr:nvSpPr>
      <xdr:spPr>
        <a:xfrm>
          <a:off x="3162300" y="6657975"/>
          <a:ext cx="2590800" cy="7238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381000</xdr:colOff>
      <xdr:row>32</xdr:row>
      <xdr:rowOff>180975</xdr:rowOff>
    </xdr:from>
    <xdr:to>
      <xdr:col>13</xdr:col>
      <xdr:colOff>533400</xdr:colOff>
      <xdr:row>36</xdr:row>
      <xdr:rowOff>142874</xdr:rowOff>
    </xdr:to>
    <xdr:sp macro="" textlink="">
      <xdr:nvSpPr>
        <xdr:cNvPr id="36" name="Rectangle: Rounded Corners 35">
          <a:extLst>
            <a:ext uri="{FF2B5EF4-FFF2-40B4-BE49-F238E27FC236}">
              <a16:creationId xmlns:a16="http://schemas.microsoft.com/office/drawing/2014/main" id="{90E0DEA7-F5D8-77CE-E2AE-944011FBBE77}"/>
            </a:ext>
          </a:extLst>
        </xdr:cNvPr>
        <xdr:cNvSpPr/>
      </xdr:nvSpPr>
      <xdr:spPr>
        <a:xfrm>
          <a:off x="5867400" y="6657975"/>
          <a:ext cx="2590800" cy="7238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14</xdr:col>
      <xdr:colOff>38100</xdr:colOff>
      <xdr:row>32</xdr:row>
      <xdr:rowOff>180975</xdr:rowOff>
    </xdr:from>
    <xdr:to>
      <xdr:col>18</xdr:col>
      <xdr:colOff>190500</xdr:colOff>
      <xdr:row>36</xdr:row>
      <xdr:rowOff>142874</xdr:rowOff>
    </xdr:to>
    <xdr:sp macro="" textlink="">
      <xdr:nvSpPr>
        <xdr:cNvPr id="38" name="Rectangle: Rounded Corners 37">
          <a:extLst>
            <a:ext uri="{FF2B5EF4-FFF2-40B4-BE49-F238E27FC236}">
              <a16:creationId xmlns:a16="http://schemas.microsoft.com/office/drawing/2014/main" id="{B7004695-BF9D-59E5-32A9-809A37311819}"/>
            </a:ext>
          </a:extLst>
        </xdr:cNvPr>
        <xdr:cNvSpPr/>
      </xdr:nvSpPr>
      <xdr:spPr>
        <a:xfrm>
          <a:off x="8572500" y="6657975"/>
          <a:ext cx="2590800" cy="7238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18</xdr:col>
      <xdr:colOff>333375</xdr:colOff>
      <xdr:row>32</xdr:row>
      <xdr:rowOff>180975</xdr:rowOff>
    </xdr:from>
    <xdr:to>
      <xdr:col>22</xdr:col>
      <xdr:colOff>485775</xdr:colOff>
      <xdr:row>36</xdr:row>
      <xdr:rowOff>142874</xdr:rowOff>
    </xdr:to>
    <xdr:sp macro="" textlink="">
      <xdr:nvSpPr>
        <xdr:cNvPr id="40" name="Rectangle: Rounded Corners 39">
          <a:extLst>
            <a:ext uri="{FF2B5EF4-FFF2-40B4-BE49-F238E27FC236}">
              <a16:creationId xmlns:a16="http://schemas.microsoft.com/office/drawing/2014/main" id="{3885AF7B-EA5E-5896-14FC-C1F38A208003}"/>
            </a:ext>
          </a:extLst>
        </xdr:cNvPr>
        <xdr:cNvSpPr/>
      </xdr:nvSpPr>
      <xdr:spPr>
        <a:xfrm>
          <a:off x="11306175" y="6657975"/>
          <a:ext cx="2590800" cy="7238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47625</xdr:colOff>
      <xdr:row>32</xdr:row>
      <xdr:rowOff>180975</xdr:rowOff>
    </xdr:from>
    <xdr:to>
      <xdr:col>26</xdr:col>
      <xdr:colOff>219075</xdr:colOff>
      <xdr:row>36</xdr:row>
      <xdr:rowOff>142874</xdr:rowOff>
    </xdr:to>
    <xdr:sp macro="" textlink="">
      <xdr:nvSpPr>
        <xdr:cNvPr id="42" name="Rectangle: Rounded Corners 41">
          <a:extLst>
            <a:ext uri="{FF2B5EF4-FFF2-40B4-BE49-F238E27FC236}">
              <a16:creationId xmlns:a16="http://schemas.microsoft.com/office/drawing/2014/main" id="{2C84BD4D-5CFB-9184-BF17-503B76DB4670}"/>
            </a:ext>
          </a:extLst>
        </xdr:cNvPr>
        <xdr:cNvSpPr/>
      </xdr:nvSpPr>
      <xdr:spPr>
        <a:xfrm>
          <a:off x="14068425" y="6657975"/>
          <a:ext cx="2000250" cy="723899"/>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295275</xdr:colOff>
      <xdr:row>2</xdr:row>
      <xdr:rowOff>104775</xdr:rowOff>
    </xdr:from>
    <xdr:to>
      <xdr:col>26</xdr:col>
      <xdr:colOff>257175</xdr:colOff>
      <xdr:row>6</xdr:row>
      <xdr:rowOff>171450</xdr:rowOff>
    </xdr:to>
    <xdr:sp macro="" textlink="">
      <xdr:nvSpPr>
        <xdr:cNvPr id="44" name="Rectangle: Rounded Corners 43">
          <a:extLst>
            <a:ext uri="{FF2B5EF4-FFF2-40B4-BE49-F238E27FC236}">
              <a16:creationId xmlns:a16="http://schemas.microsoft.com/office/drawing/2014/main" id="{72ABE11D-C4DD-FACD-7789-FBDB1A756A35}"/>
            </a:ext>
          </a:extLst>
        </xdr:cNvPr>
        <xdr:cNvSpPr/>
      </xdr:nvSpPr>
      <xdr:spPr>
        <a:xfrm>
          <a:off x="14316075" y="866775"/>
          <a:ext cx="1790700" cy="828675"/>
        </a:xfrm>
        <a:prstGeom prst="roundRect">
          <a:avLst>
            <a:gd name="adj" fmla="val 6141"/>
          </a:avLst>
        </a:prstGeom>
        <a:solidFill>
          <a:schemeClr val="bg1">
            <a:lumMod val="85000"/>
          </a:schemeClr>
        </a:solidFill>
        <a:ln w="6350">
          <a:solidFill>
            <a:schemeClr val="tx1">
              <a:lumMod val="50000"/>
              <a:lumOff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20</xdr:col>
      <xdr:colOff>219076</xdr:colOff>
      <xdr:row>2</xdr:row>
      <xdr:rowOff>175021</xdr:rowOff>
    </xdr:from>
    <xdr:to>
      <xdr:col>20</xdr:col>
      <xdr:colOff>333376</xdr:colOff>
      <xdr:row>3</xdr:row>
      <xdr:rowOff>98821</xdr:rowOff>
    </xdr:to>
    <xdr:pic>
      <xdr:nvPicPr>
        <xdr:cNvPr id="78" name="Picture 77" descr="Percentage sign icon | Magnific (sebelumnya Freepik)">
          <a:extLst>
            <a:ext uri="{FF2B5EF4-FFF2-40B4-BE49-F238E27FC236}">
              <a16:creationId xmlns:a16="http://schemas.microsoft.com/office/drawing/2014/main" id="{F9B61F6C-1C57-4019-BD31-E009CAEC7C11}"/>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125" b="99414" l="586" r="99414">
                      <a14:foregroundMark x1="10742" y1="36523" x2="10742" y2="36523"/>
                      <a14:foregroundMark x1="7422" y1="18164" x2="8789" y2="36328"/>
                      <a14:foregroundMark x1="8594" y1="12500" x2="23633" y2="5469"/>
                      <a14:foregroundMark x1="23633" y1="5469" x2="35352" y2="8984"/>
                      <a14:foregroundMark x1="35352" y1="8984" x2="40039" y2="19531"/>
                      <a14:foregroundMark x1="40039" y1="19531" x2="40430" y2="31836"/>
                      <a14:foregroundMark x1="40430" y1="31836" x2="31055" y2="39648"/>
                      <a14:foregroundMark x1="31055" y1="39648" x2="16406" y2="41016"/>
                      <a14:foregroundMark x1="16406" y1="41016" x2="6250" y2="25195"/>
                      <a14:foregroundMark x1="6250" y1="25195" x2="9180" y2="12305"/>
                      <a14:foregroundMark x1="9180" y1="12305" x2="9961" y2="11719"/>
                      <a14:foregroundMark x1="17578" y1="4102" x2="36719" y2="8984"/>
                      <a14:foregroundMark x1="36719" y1="8984" x2="43555" y2="19531"/>
                      <a14:foregroundMark x1="43555" y1="19531" x2="40430" y2="31445"/>
                      <a14:foregroundMark x1="40430" y1="31445" x2="32227" y2="41406"/>
                      <a14:foregroundMark x1="32227" y1="41406" x2="15820" y2="43555"/>
                      <a14:foregroundMark x1="15820" y1="43555" x2="5273" y2="33008"/>
                      <a14:foregroundMark x1="5273" y1="33008" x2="5664" y2="15820"/>
                      <a14:foregroundMark x1="5664" y1="15820" x2="12109" y2="8594"/>
                      <a14:foregroundMark x1="12109" y1="8594" x2="23828" y2="3516"/>
                      <a14:foregroundMark x1="43359" y1="24023" x2="43164" y2="38477"/>
                      <a14:foregroundMark x1="43164" y1="38477" x2="41797" y2="40625"/>
                      <a14:foregroundMark x1="42773" y1="38281" x2="22461" y2="50586"/>
                      <a14:foregroundMark x1="28125" y1="45508" x2="7227" y2="46875"/>
                      <a14:foregroundMark x1="14844" y1="43750" x2="6055" y2="39453"/>
                      <a14:foregroundMark x1="7617" y1="39063" x2="781" y2="22461"/>
                      <a14:foregroundMark x1="3516" y1="32227" x2="3711" y2="17969"/>
                      <a14:foregroundMark x1="3711" y1="17969" x2="5078" y2="15234"/>
                      <a14:foregroundMark x1="15430" y1="7227" x2="31836" y2="3320"/>
                      <a14:foregroundMark x1="34961" y1="7031" x2="45117" y2="13867"/>
                      <a14:foregroundMark x1="44141" y1="20117" x2="46875" y2="31055"/>
                      <a14:foregroundMark x1="46680" y1="22266" x2="48828" y2="26758"/>
                      <a14:foregroundMark x1="83203" y1="17383" x2="55469" y2="50000"/>
                      <a14:foregroundMark x1="54883" y1="47461" x2="6836" y2="93555"/>
                      <a14:foregroundMark x1="81055" y1="21289" x2="90820" y2="13477"/>
                      <a14:foregroundMark x1="85938" y1="14648" x2="95508" y2="9570"/>
                      <a14:foregroundMark x1="11328" y1="92578" x2="8594" y2="95898"/>
                      <a14:foregroundMark x1="59766" y1="72656" x2="59570" y2="87695"/>
                      <a14:foregroundMark x1="59570" y1="87695" x2="71680" y2="94727"/>
                      <a14:foregroundMark x1="71680" y1="94727" x2="87305" y2="91211"/>
                      <a14:foregroundMark x1="87305" y1="91211" x2="92773" y2="76563"/>
                      <a14:foregroundMark x1="92773" y1="76563" x2="88086" y2="62891"/>
                      <a14:foregroundMark x1="88086" y1="62891" x2="78320" y2="60547"/>
                      <a14:foregroundMark x1="78320" y1="60547" x2="67383" y2="61719"/>
                      <a14:foregroundMark x1="67383" y1="61719" x2="58398" y2="66797"/>
                      <a14:foregroundMark x1="58398" y1="66797" x2="56641" y2="76953"/>
                      <a14:foregroundMark x1="56641" y1="76953" x2="60742" y2="87891"/>
                      <a14:foregroundMark x1="60742" y1="87891" x2="72461" y2="97266"/>
                      <a14:foregroundMark x1="72461" y1="97266" x2="82227" y2="96484"/>
                      <a14:foregroundMark x1="82227" y1="96484" x2="94141" y2="87500"/>
                      <a14:foregroundMark x1="94141" y1="87500" x2="94922" y2="73242"/>
                      <a14:foregroundMark x1="94922" y1="73242" x2="91016" y2="63672"/>
                      <a14:foregroundMark x1="91016" y1="63672" x2="73828" y2="59180"/>
                      <a14:foregroundMark x1="73828" y1="59180" x2="63086" y2="62305"/>
                      <a14:foregroundMark x1="63086" y1="62305" x2="55273" y2="70703"/>
                      <a14:foregroundMark x1="55273" y1="70703" x2="57227" y2="80859"/>
                      <a14:foregroundMark x1="57227" y1="80859" x2="63867" y2="85938"/>
                      <a14:foregroundMark x1="94531" y1="66602" x2="97461" y2="79297"/>
                      <a14:foregroundMark x1="97461" y1="79297" x2="92578" y2="90820"/>
                      <a14:foregroundMark x1="92578" y1="90820" x2="79492" y2="99609"/>
                      <a14:foregroundMark x1="97266" y1="74219" x2="99414" y2="77734"/>
                    </a14:backgroundRemoval>
                  </a14:imgEffect>
                </a14:imgLayer>
              </a14:imgProps>
            </a:ext>
            <a:ext uri="{28A0092B-C50C-407E-A947-70E740481C1C}">
              <a14:useLocalDpi xmlns:a14="http://schemas.microsoft.com/office/drawing/2010/main" val="0"/>
            </a:ext>
          </a:extLst>
        </a:blip>
        <a:srcRect/>
        <a:stretch>
          <a:fillRect/>
        </a:stretch>
      </xdr:blipFill>
      <xdr:spPr bwMode="auto">
        <a:xfrm>
          <a:off x="12363451" y="93702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365156</xdr:colOff>
      <xdr:row>2</xdr:row>
      <xdr:rowOff>117665</xdr:rowOff>
    </xdr:from>
    <xdr:to>
      <xdr:col>5</xdr:col>
      <xdr:colOff>564932</xdr:colOff>
      <xdr:row>3</xdr:row>
      <xdr:rowOff>127090</xdr:rowOff>
    </xdr:to>
    <xdr:pic>
      <xdr:nvPicPr>
        <xdr:cNvPr id="79" name="Picture 78" descr="Total sales Black Icons – Free Download SVG, PNG, GIF">
          <a:extLst>
            <a:ext uri="{FF2B5EF4-FFF2-40B4-BE49-F238E27FC236}">
              <a16:creationId xmlns:a16="http://schemas.microsoft.com/office/drawing/2014/main" id="{25837E38-0B2A-E7CD-FCA0-1C13A2DB851B}"/>
            </a:ext>
          </a:extLst>
        </xdr:cNvPr>
        <xdr:cNvPicPr>
          <a:picLocks noChangeAspect="1" noChangeArrowheads="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2250" b="92417" l="10000" r="90000">
                      <a14:foregroundMark x1="67583" y1="21833" x2="60417" y2="33500"/>
                      <a14:foregroundMark x1="27667" y1="2333" x2="21250" y2="10167"/>
                      <a14:foregroundMark x1="57167" y1="72000" x2="56250" y2="89167"/>
                      <a14:foregroundMark x1="25417" y1="85917" x2="25750" y2="92417"/>
                    </a14:backgroundRemoval>
                  </a14:imgEffect>
                </a14:imgLayer>
              </a14:imgProps>
            </a:ext>
            <a:ext uri="{28A0092B-C50C-407E-A947-70E740481C1C}">
              <a14:useLocalDpi xmlns:a14="http://schemas.microsoft.com/office/drawing/2010/main" val="0"/>
            </a:ext>
          </a:extLst>
        </a:blip>
        <a:srcRect/>
        <a:stretch>
          <a:fillRect/>
        </a:stretch>
      </xdr:blipFill>
      <xdr:spPr bwMode="auto">
        <a:xfrm>
          <a:off x="3419725" y="879665"/>
          <a:ext cx="199776" cy="19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144517</xdr:colOff>
      <xdr:row>2</xdr:row>
      <xdr:rowOff>124339</xdr:rowOff>
    </xdr:from>
    <xdr:to>
      <xdr:col>9</xdr:col>
      <xdr:colOff>348156</xdr:colOff>
      <xdr:row>3</xdr:row>
      <xdr:rowOff>137948</xdr:rowOff>
    </xdr:to>
    <xdr:pic>
      <xdr:nvPicPr>
        <xdr:cNvPr id="82" name="Picture 81">
          <a:extLst>
            <a:ext uri="{FF2B5EF4-FFF2-40B4-BE49-F238E27FC236}">
              <a16:creationId xmlns:a16="http://schemas.microsoft.com/office/drawing/2014/main" id="{283475A6-E42C-448B-9C1B-718745AD17E0}"/>
            </a:ext>
          </a:extLst>
        </xdr:cNvPr>
        <xdr:cNvPicPr>
          <a:picLocks noChangeAspect="1"/>
        </xdr:cNvPicPr>
      </xdr:nvPicPr>
      <xdr:blipFill>
        <a:blip xmlns:r="http://schemas.openxmlformats.org/officeDocument/2006/relationships" r:embed="rId5" cstate="print">
          <a:extLst>
            <a:ext uri="{BEBA8EAE-BF5A-486C-A8C5-ECC9F3942E4B}">
              <a14:imgProps xmlns:a14="http://schemas.microsoft.com/office/drawing/2010/main">
                <a14:imgLayer r:embed="rId6">
                  <a14:imgEffect>
                    <a14:backgroundRemoval t="10000" b="90000" l="10000" r="90000">
                      <a14:foregroundMark x1="31667" y1="56667" x2="33056" y2="63056"/>
                      <a14:foregroundMark x1="41111" y1="29444" x2="46944" y2="30833"/>
                      <a14:foregroundMark x1="20556" y1="38611" x2="20556" y2="38611"/>
                      <a14:foregroundMark x1="53889" y1="53056" x2="53889" y2="53056"/>
                    </a14:backgroundRemoval>
                  </a14:imgEffect>
                </a14:imgLayer>
              </a14:imgProps>
            </a:ext>
            <a:ext uri="{28A0092B-C50C-407E-A947-70E740481C1C}">
              <a14:useLocalDpi xmlns:a14="http://schemas.microsoft.com/office/drawing/2010/main" val="0"/>
            </a:ext>
          </a:extLst>
        </a:blip>
        <a:stretch>
          <a:fillRect/>
        </a:stretch>
      </xdr:blipFill>
      <xdr:spPr>
        <a:xfrm>
          <a:off x="5642741" y="886339"/>
          <a:ext cx="203639" cy="204109"/>
        </a:xfrm>
        <a:prstGeom prst="rect">
          <a:avLst/>
        </a:prstGeom>
      </xdr:spPr>
    </xdr:pic>
    <xdr:clientData/>
  </xdr:twoCellAnchor>
  <xdr:twoCellAnchor editAs="oneCell">
    <xdr:from>
      <xdr:col>13</xdr:col>
      <xdr:colOff>121164</xdr:colOff>
      <xdr:row>2</xdr:row>
      <xdr:rowOff>134435</xdr:rowOff>
    </xdr:from>
    <xdr:to>
      <xdr:col>13</xdr:col>
      <xdr:colOff>304801</xdr:colOff>
      <xdr:row>3</xdr:row>
      <xdr:rowOff>127786</xdr:rowOff>
    </xdr:to>
    <xdr:pic>
      <xdr:nvPicPr>
        <xdr:cNvPr id="85" name="Picture 84" descr="Quantity Icons - Free SVG &amp; PNG Quantity Images - Noun Project">
          <a:extLst>
            <a:ext uri="{FF2B5EF4-FFF2-40B4-BE49-F238E27FC236}">
              <a16:creationId xmlns:a16="http://schemas.microsoft.com/office/drawing/2014/main" id="{5930ECCF-84FE-41E8-B990-A66F86D8A34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045964" y="896435"/>
          <a:ext cx="183637" cy="183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260904</xdr:colOff>
      <xdr:row>2</xdr:row>
      <xdr:rowOff>137598</xdr:rowOff>
    </xdr:from>
    <xdr:to>
      <xdr:col>16</xdr:col>
      <xdr:colOff>405661</xdr:colOff>
      <xdr:row>3</xdr:row>
      <xdr:rowOff>92922</xdr:rowOff>
    </xdr:to>
    <xdr:pic>
      <xdr:nvPicPr>
        <xdr:cNvPr id="87" name="Picture 86" descr="Rata-rata Ikon">
          <a:extLst>
            <a:ext uri="{FF2B5EF4-FFF2-40B4-BE49-F238E27FC236}">
              <a16:creationId xmlns:a16="http://schemas.microsoft.com/office/drawing/2014/main" id="{DF159CF5-1917-58DF-0FCB-381ADC6DAD12}"/>
            </a:ext>
          </a:extLst>
        </xdr:cNvPr>
        <xdr:cNvPicPr>
          <a:picLocks noChangeAspect="1" noChangeArrowheads="1"/>
        </xdr:cNvPicPr>
      </xdr:nvPicPr>
      <xdr:blipFill>
        <a:blip xmlns:r="http://schemas.openxmlformats.org/officeDocument/2006/relationships" r:embed="rId8" cstate="print">
          <a:extLst>
            <a:ext uri="{BEBA8EAE-BF5A-486C-A8C5-ECC9F3942E4B}">
              <a14:imgProps xmlns:a14="http://schemas.microsoft.com/office/drawing/2010/main">
                <a14:imgLayer r:embed="rId9">
                  <a14:imgEffect>
                    <a14:backgroundRemoval t="5859" b="93555" l="5469" r="95703">
                      <a14:foregroundMark x1="7617" y1="27930" x2="10938" y2="51758"/>
                      <a14:foregroundMark x1="7617" y1="11523" x2="9961" y2="87305"/>
                      <a14:foregroundMark x1="9961" y1="87305" x2="90430" y2="92383"/>
                      <a14:foregroundMark x1="10352" y1="8984" x2="5664" y2="21680"/>
                      <a14:foregroundMark x1="5664" y1="21680" x2="8203" y2="63477"/>
                      <a14:foregroundMark x1="6641" y1="61523" x2="8008" y2="82422"/>
                      <a14:foregroundMark x1="6641" y1="81836" x2="23047" y2="91797"/>
                      <a14:foregroundMark x1="23047" y1="91797" x2="41406" y2="92383"/>
                      <a14:foregroundMark x1="44727" y1="89648" x2="69141" y2="92773"/>
                      <a14:foregroundMark x1="69141" y1="92773" x2="68359" y2="93555"/>
                      <a14:foregroundMark x1="77148" y1="92188" x2="93750" y2="91211"/>
                      <a14:foregroundMark x1="93750" y1="91211" x2="92773" y2="92969"/>
                      <a14:foregroundMark x1="8789" y1="6641" x2="9375" y2="7227"/>
                      <a14:foregroundMark x1="42578" y1="49609" x2="41211" y2="52148"/>
                      <a14:foregroundMark x1="55078" y1="50977" x2="56641" y2="53711"/>
                      <a14:foregroundMark x1="72266" y1="50391" x2="73047" y2="54297"/>
                      <a14:foregroundMark x1="89258" y1="69336" x2="91211" y2="77930"/>
                      <a14:foregroundMark x1="94141" y1="50977" x2="95898" y2="52344"/>
                      <a14:foregroundMark x1="53906" y1="7617" x2="55469" y2="7227"/>
                      <a14:foregroundMark x1="55469" y1="7617" x2="57031" y2="5859"/>
                    </a14:backgroundRemoval>
                  </a14:imgEffect>
                </a14:imgLayer>
              </a14:imgProps>
            </a:ext>
            <a:ext uri="{28A0092B-C50C-407E-A947-70E740481C1C}">
              <a14:useLocalDpi xmlns:a14="http://schemas.microsoft.com/office/drawing/2010/main" val="0"/>
            </a:ext>
          </a:extLst>
        </a:blip>
        <a:srcRect/>
        <a:stretch>
          <a:fillRect/>
        </a:stretch>
      </xdr:blipFill>
      <xdr:spPr bwMode="auto">
        <a:xfrm>
          <a:off x="9991058" y="899598"/>
          <a:ext cx="144757" cy="145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104774</xdr:colOff>
      <xdr:row>8</xdr:row>
      <xdr:rowOff>85725</xdr:rowOff>
    </xdr:from>
    <xdr:to>
      <xdr:col>12</xdr:col>
      <xdr:colOff>66675</xdr:colOff>
      <xdr:row>19</xdr:row>
      <xdr:rowOff>57149</xdr:rowOff>
    </xdr:to>
    <xdr:graphicFrame macro="">
      <xdr:nvGraphicFramePr>
        <xdr:cNvPr id="88" name="Chart 87">
          <a:extLst>
            <a:ext uri="{FF2B5EF4-FFF2-40B4-BE49-F238E27FC236}">
              <a16:creationId xmlns:a16="http://schemas.microsoft.com/office/drawing/2014/main" id="{36662ECE-C6EB-4DBD-928C-0D6B61133D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190500</xdr:colOff>
      <xdr:row>8</xdr:row>
      <xdr:rowOff>152400</xdr:rowOff>
    </xdr:from>
    <xdr:to>
      <xdr:col>20</xdr:col>
      <xdr:colOff>314325</xdr:colOff>
      <xdr:row>19</xdr:row>
      <xdr:rowOff>66675</xdr:rowOff>
    </xdr:to>
    <xdr:graphicFrame macro="">
      <xdr:nvGraphicFramePr>
        <xdr:cNvPr id="89" name="Chart 88">
          <a:extLst>
            <a:ext uri="{FF2B5EF4-FFF2-40B4-BE49-F238E27FC236}">
              <a16:creationId xmlns:a16="http://schemas.microsoft.com/office/drawing/2014/main" id="{86FAA534-15D9-44B2-8C12-AE2C4959D2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xdr:col>
      <xdr:colOff>107674</xdr:colOff>
      <xdr:row>21</xdr:row>
      <xdr:rowOff>49695</xdr:rowOff>
    </xdr:from>
    <xdr:to>
      <xdr:col>12</xdr:col>
      <xdr:colOff>82826</xdr:colOff>
      <xdr:row>32</xdr:row>
      <xdr:rowOff>49696</xdr:rowOff>
    </xdr:to>
    <xdr:graphicFrame macro="">
      <xdr:nvGraphicFramePr>
        <xdr:cNvPr id="90" name="Chart 89">
          <a:extLst>
            <a:ext uri="{FF2B5EF4-FFF2-40B4-BE49-F238E27FC236}">
              <a16:creationId xmlns:a16="http://schemas.microsoft.com/office/drawing/2014/main" id="{02134120-9A56-45D2-92CE-ABB9DA4B8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114301</xdr:colOff>
      <xdr:row>3</xdr:row>
      <xdr:rowOff>176212</xdr:rowOff>
    </xdr:from>
    <xdr:to>
      <xdr:col>8</xdr:col>
      <xdr:colOff>286771</xdr:colOff>
      <xdr:row>6</xdr:row>
      <xdr:rowOff>0</xdr:rowOff>
    </xdr:to>
    <xdr:sp macro="" textlink="Pivot!$A$8">
      <xdr:nvSpPr>
        <xdr:cNvPr id="91" name="TextBox 90">
          <a:extLst>
            <a:ext uri="{FF2B5EF4-FFF2-40B4-BE49-F238E27FC236}">
              <a16:creationId xmlns:a16="http://schemas.microsoft.com/office/drawing/2014/main" id="{963E87DD-BC50-A34F-4EAC-F54E70354A26}"/>
            </a:ext>
          </a:extLst>
        </xdr:cNvPr>
        <xdr:cNvSpPr txBox="1"/>
      </xdr:nvSpPr>
      <xdr:spPr>
        <a:xfrm>
          <a:off x="3162301" y="1128712"/>
          <a:ext cx="2001270" cy="39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144AAD79-F772-430E-8F0E-BF310EF44C3A}" type="TxLink">
            <a:rPr lang="en-US" sz="2000" b="1" i="0" u="none" strike="noStrike">
              <a:solidFill>
                <a:srgbClr val="000000"/>
              </a:solidFill>
              <a:latin typeface="Aptos Narrow"/>
            </a:rPr>
            <a:pPr algn="ctr"/>
            <a:t>Rp6,087,042,750</a:t>
          </a:fld>
          <a:endParaRPr lang="en-GB" sz="2000" b="1"/>
        </a:p>
      </xdr:txBody>
    </xdr:sp>
    <xdr:clientData/>
  </xdr:twoCellAnchor>
  <xdr:twoCellAnchor>
    <xdr:from>
      <xdr:col>8</xdr:col>
      <xdr:colOff>495301</xdr:colOff>
      <xdr:row>3</xdr:row>
      <xdr:rowOff>176212</xdr:rowOff>
    </xdr:from>
    <xdr:to>
      <xdr:col>12</xdr:col>
      <xdr:colOff>58171</xdr:colOff>
      <xdr:row>6</xdr:row>
      <xdr:rowOff>0</xdr:rowOff>
    </xdr:to>
    <xdr:sp macro="" textlink="Pivot!$C$8">
      <xdr:nvSpPr>
        <xdr:cNvPr id="92" name="TextBox 91">
          <a:extLst>
            <a:ext uri="{FF2B5EF4-FFF2-40B4-BE49-F238E27FC236}">
              <a16:creationId xmlns:a16="http://schemas.microsoft.com/office/drawing/2014/main" id="{BB50FACB-F268-9590-6F2B-70A5F4B1F2E0}"/>
            </a:ext>
          </a:extLst>
        </xdr:cNvPr>
        <xdr:cNvSpPr txBox="1"/>
      </xdr:nvSpPr>
      <xdr:spPr>
        <a:xfrm>
          <a:off x="5372101" y="1128712"/>
          <a:ext cx="2001270" cy="39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25673C67-0D5A-4475-AF4A-D54043040231}" type="TxLink">
            <a:rPr lang="en-US" sz="2000" b="1" i="0" u="none" strike="noStrike">
              <a:solidFill>
                <a:srgbClr val="000000"/>
              </a:solidFill>
              <a:latin typeface="Aptos Narrow"/>
              <a:ea typeface="+mn-ea"/>
              <a:cs typeface="+mn-cs"/>
            </a:rPr>
            <a:pPr marL="0" indent="0" algn="ctr"/>
            <a:t>500</a:t>
          </a:fld>
          <a:endParaRPr lang="en-GB" sz="2000" b="1" i="0" u="none" strike="noStrike">
            <a:solidFill>
              <a:srgbClr val="000000"/>
            </a:solidFill>
            <a:latin typeface="Aptos Narrow"/>
            <a:ea typeface="+mn-ea"/>
            <a:cs typeface="+mn-cs"/>
          </a:endParaRPr>
        </a:p>
      </xdr:txBody>
    </xdr:sp>
    <xdr:clientData/>
  </xdr:twoCellAnchor>
  <xdr:twoCellAnchor>
    <xdr:from>
      <xdr:col>12</xdr:col>
      <xdr:colOff>285751</xdr:colOff>
      <xdr:row>3</xdr:row>
      <xdr:rowOff>176212</xdr:rowOff>
    </xdr:from>
    <xdr:to>
      <xdr:col>15</xdr:col>
      <xdr:colOff>458221</xdr:colOff>
      <xdr:row>6</xdr:row>
      <xdr:rowOff>0</xdr:rowOff>
    </xdr:to>
    <xdr:sp macro="" textlink="Pivot!$E$8">
      <xdr:nvSpPr>
        <xdr:cNvPr id="93" name="TextBox 92">
          <a:extLst>
            <a:ext uri="{FF2B5EF4-FFF2-40B4-BE49-F238E27FC236}">
              <a16:creationId xmlns:a16="http://schemas.microsoft.com/office/drawing/2014/main" id="{BFE510E3-AA66-67ED-39F5-3968AE138BB8}"/>
            </a:ext>
          </a:extLst>
        </xdr:cNvPr>
        <xdr:cNvSpPr txBox="1"/>
      </xdr:nvSpPr>
      <xdr:spPr>
        <a:xfrm>
          <a:off x="7600951" y="1128712"/>
          <a:ext cx="2001270" cy="39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8EE3FB4C-B3E3-477A-BE7A-D8D1BC545E84}" type="TxLink">
            <a:rPr lang="en-US" sz="2000" b="1" i="0" u="none" strike="noStrike">
              <a:solidFill>
                <a:srgbClr val="000000"/>
              </a:solidFill>
              <a:latin typeface="Aptos Narrow"/>
              <a:ea typeface="+mn-ea"/>
              <a:cs typeface="+mn-cs"/>
            </a:rPr>
            <a:pPr marL="0" indent="0" algn="ctr"/>
            <a:t>1054</a:t>
          </a:fld>
          <a:endParaRPr lang="en-GB" sz="2000" b="1" i="0" u="none" strike="noStrike">
            <a:solidFill>
              <a:srgbClr val="000000"/>
            </a:solidFill>
            <a:latin typeface="Aptos Narrow"/>
            <a:ea typeface="+mn-ea"/>
            <a:cs typeface="+mn-cs"/>
          </a:endParaRPr>
        </a:p>
      </xdr:txBody>
    </xdr:sp>
    <xdr:clientData/>
  </xdr:twoCellAnchor>
  <xdr:twoCellAnchor>
    <xdr:from>
      <xdr:col>16</xdr:col>
      <xdr:colOff>123826</xdr:colOff>
      <xdr:row>3</xdr:row>
      <xdr:rowOff>176212</xdr:rowOff>
    </xdr:from>
    <xdr:to>
      <xdr:col>19</xdr:col>
      <xdr:colOff>296296</xdr:colOff>
      <xdr:row>6</xdr:row>
      <xdr:rowOff>0</xdr:rowOff>
    </xdr:to>
    <xdr:sp macro="" textlink="Pivot!$G$8">
      <xdr:nvSpPr>
        <xdr:cNvPr id="94" name="TextBox 93">
          <a:extLst>
            <a:ext uri="{FF2B5EF4-FFF2-40B4-BE49-F238E27FC236}">
              <a16:creationId xmlns:a16="http://schemas.microsoft.com/office/drawing/2014/main" id="{A4551C60-28A4-CEE3-B2B1-94F913F3737E}"/>
            </a:ext>
          </a:extLst>
        </xdr:cNvPr>
        <xdr:cNvSpPr txBox="1"/>
      </xdr:nvSpPr>
      <xdr:spPr>
        <a:xfrm>
          <a:off x="9877426" y="1128712"/>
          <a:ext cx="2001270" cy="39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17340B18-A41C-4088-AB0A-B1D10164255A}" type="TxLink">
            <a:rPr lang="en-US" sz="2000" b="1" i="0" u="none" strike="noStrike">
              <a:solidFill>
                <a:srgbClr val="000000"/>
              </a:solidFill>
              <a:latin typeface="Aptos Narrow"/>
              <a:ea typeface="+mn-ea"/>
              <a:cs typeface="+mn-cs"/>
            </a:rPr>
            <a:pPr marL="0" indent="0" algn="ctr"/>
            <a:t>Rp12,174,086</a:t>
          </a:fld>
          <a:endParaRPr lang="en-GB" sz="2000" b="1" i="0" u="none" strike="noStrike">
            <a:solidFill>
              <a:srgbClr val="000000"/>
            </a:solidFill>
            <a:latin typeface="Aptos Narrow"/>
            <a:ea typeface="+mn-ea"/>
            <a:cs typeface="+mn-cs"/>
          </a:endParaRPr>
        </a:p>
      </xdr:txBody>
    </xdr:sp>
    <xdr:clientData/>
  </xdr:twoCellAnchor>
  <xdr:twoCellAnchor>
    <xdr:from>
      <xdr:col>19</xdr:col>
      <xdr:colOff>542926</xdr:colOff>
      <xdr:row>3</xdr:row>
      <xdr:rowOff>176212</xdr:rowOff>
    </xdr:from>
    <xdr:to>
      <xdr:col>23</xdr:col>
      <xdr:colOff>105796</xdr:colOff>
      <xdr:row>6</xdr:row>
      <xdr:rowOff>0</xdr:rowOff>
    </xdr:to>
    <xdr:sp macro="" textlink="Pivot!$I$8">
      <xdr:nvSpPr>
        <xdr:cNvPr id="95" name="TextBox 94">
          <a:extLst>
            <a:ext uri="{FF2B5EF4-FFF2-40B4-BE49-F238E27FC236}">
              <a16:creationId xmlns:a16="http://schemas.microsoft.com/office/drawing/2014/main" id="{C301501A-9AFD-E725-D29F-A976050F16E4}"/>
            </a:ext>
          </a:extLst>
        </xdr:cNvPr>
        <xdr:cNvSpPr txBox="1"/>
      </xdr:nvSpPr>
      <xdr:spPr>
        <a:xfrm>
          <a:off x="12125326" y="1128712"/>
          <a:ext cx="2001270" cy="39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433CF2E3-10B1-41D7-8297-AAEC9265C6E9}" type="TxLink">
            <a:rPr lang="en-US" sz="2000" b="1" i="0" u="none" strike="noStrike">
              <a:solidFill>
                <a:schemeClr val="tx2">
                  <a:lumMod val="50000"/>
                  <a:lumOff val="50000"/>
                </a:schemeClr>
              </a:solidFill>
              <a:latin typeface="Aptos Narrow"/>
              <a:ea typeface="+mn-ea"/>
              <a:cs typeface="+mn-cs"/>
            </a:rPr>
            <a:pPr marL="0" indent="0" algn="ctr"/>
            <a:t>5%</a:t>
          </a:fld>
          <a:endParaRPr lang="en-GB" sz="2000" b="1" i="0" u="none" strike="noStrike">
            <a:solidFill>
              <a:schemeClr val="tx2">
                <a:lumMod val="50000"/>
                <a:lumOff val="50000"/>
              </a:schemeClr>
            </a:solidFill>
            <a:latin typeface="Aptos Narrow"/>
            <a:ea typeface="+mn-ea"/>
            <a:cs typeface="+mn-cs"/>
          </a:endParaRPr>
        </a:p>
      </xdr:txBody>
    </xdr:sp>
    <xdr:clientData/>
  </xdr:twoCellAnchor>
  <xdr:twoCellAnchor>
    <xdr:from>
      <xdr:col>12</xdr:col>
      <xdr:colOff>243051</xdr:colOff>
      <xdr:row>21</xdr:row>
      <xdr:rowOff>111673</xdr:rowOff>
    </xdr:from>
    <xdr:to>
      <xdr:col>20</xdr:col>
      <xdr:colOff>387569</xdr:colOff>
      <xdr:row>32</xdr:row>
      <xdr:rowOff>45982</xdr:rowOff>
    </xdr:to>
    <xdr:graphicFrame macro="">
      <xdr:nvGraphicFramePr>
        <xdr:cNvPr id="96" name="Chart 95">
          <a:extLst>
            <a:ext uri="{FF2B5EF4-FFF2-40B4-BE49-F238E27FC236}">
              <a16:creationId xmlns:a16="http://schemas.microsoft.com/office/drawing/2014/main" id="{05904911-6B24-4289-A0C6-95716ADA00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38099</xdr:colOff>
      <xdr:row>8</xdr:row>
      <xdr:rowOff>85725</xdr:rowOff>
    </xdr:from>
    <xdr:to>
      <xdr:col>26</xdr:col>
      <xdr:colOff>295274</xdr:colOff>
      <xdr:row>16</xdr:row>
      <xdr:rowOff>76200</xdr:rowOff>
    </xdr:to>
    <xdr:graphicFrame macro="">
      <xdr:nvGraphicFramePr>
        <xdr:cNvPr id="97" name="Chart 96">
          <a:extLst>
            <a:ext uri="{FF2B5EF4-FFF2-40B4-BE49-F238E27FC236}">
              <a16:creationId xmlns:a16="http://schemas.microsoft.com/office/drawing/2014/main" id="{E8F8B893-FCF0-4877-B4A6-BE62402B71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51287</xdr:colOff>
      <xdr:row>17</xdr:row>
      <xdr:rowOff>190499</xdr:rowOff>
    </xdr:from>
    <xdr:to>
      <xdr:col>26</xdr:col>
      <xdr:colOff>241787</xdr:colOff>
      <xdr:row>32</xdr:row>
      <xdr:rowOff>87922</xdr:rowOff>
    </xdr:to>
    <xdr:graphicFrame macro="">
      <xdr:nvGraphicFramePr>
        <xdr:cNvPr id="98" name="Chart 97">
          <a:extLst>
            <a:ext uri="{FF2B5EF4-FFF2-40B4-BE49-F238E27FC236}">
              <a16:creationId xmlns:a16="http://schemas.microsoft.com/office/drawing/2014/main" id="{5D7C2E10-8103-4969-A67B-27D676E1F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561974</xdr:colOff>
      <xdr:row>4</xdr:row>
      <xdr:rowOff>25469</xdr:rowOff>
    </xdr:from>
    <xdr:to>
      <xdr:col>4</xdr:col>
      <xdr:colOff>543945</xdr:colOff>
      <xdr:row>5</xdr:row>
      <xdr:rowOff>140805</xdr:rowOff>
    </xdr:to>
    <xdr:sp macro="" textlink="Pivot!$AD$8">
      <xdr:nvSpPr>
        <xdr:cNvPr id="99" name="TextBox 98">
          <a:extLst>
            <a:ext uri="{FF2B5EF4-FFF2-40B4-BE49-F238E27FC236}">
              <a16:creationId xmlns:a16="http://schemas.microsoft.com/office/drawing/2014/main" id="{3F6F823C-EBFA-1E25-62B0-7456097003CB}"/>
            </a:ext>
          </a:extLst>
        </xdr:cNvPr>
        <xdr:cNvSpPr txBox="1"/>
      </xdr:nvSpPr>
      <xdr:spPr>
        <a:xfrm>
          <a:off x="1174887" y="1168469"/>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95C38EAC-6BB3-4A24-8579-25E66DF77782}" type="TxLink">
            <a:rPr lang="en-US" sz="1800" b="1" i="0" u="none" strike="noStrike">
              <a:solidFill>
                <a:schemeClr val="tx1"/>
              </a:solidFill>
              <a:latin typeface="Aptos Narrow"/>
            </a:rPr>
            <a:pPr algn="ctr"/>
            <a:t>Rp801,696,550</a:t>
          </a:fld>
          <a:endParaRPr lang="en-GB" sz="1800" b="1" i="0">
            <a:solidFill>
              <a:schemeClr val="tx1"/>
            </a:solidFill>
          </a:endParaRPr>
        </a:p>
      </xdr:txBody>
    </xdr:sp>
    <xdr:clientData/>
  </xdr:twoCellAnchor>
  <xdr:twoCellAnchor>
    <xdr:from>
      <xdr:col>1</xdr:col>
      <xdr:colOff>561974</xdr:colOff>
      <xdr:row>5</xdr:row>
      <xdr:rowOff>166273</xdr:rowOff>
    </xdr:from>
    <xdr:to>
      <xdr:col>4</xdr:col>
      <xdr:colOff>543945</xdr:colOff>
      <xdr:row>7</xdr:row>
      <xdr:rowOff>91109</xdr:rowOff>
    </xdr:to>
    <xdr:sp macro="" textlink="Pivot!$AC$8">
      <xdr:nvSpPr>
        <xdr:cNvPr id="101" name="TextBox 100">
          <a:extLst>
            <a:ext uri="{FF2B5EF4-FFF2-40B4-BE49-F238E27FC236}">
              <a16:creationId xmlns:a16="http://schemas.microsoft.com/office/drawing/2014/main" id="{EAB7A8D7-1EFD-94F4-4AEE-200E48566787}"/>
            </a:ext>
          </a:extLst>
        </xdr:cNvPr>
        <xdr:cNvSpPr txBox="1"/>
      </xdr:nvSpPr>
      <xdr:spPr>
        <a:xfrm>
          <a:off x="1174887" y="1499773"/>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8E86355-F133-4D8C-8BA0-C6BE575E2C28}" type="TxLink">
            <a:rPr lang="en-US" sz="1100" b="0" i="1" u="none" strike="noStrike">
              <a:solidFill>
                <a:schemeClr val="accent1">
                  <a:lumMod val="75000"/>
                </a:schemeClr>
              </a:solidFill>
              <a:latin typeface="Aptos Narrow"/>
            </a:rPr>
            <a:pPr algn="ctr"/>
            <a:t>Samsung Galaxy S25</a:t>
          </a:fld>
          <a:endParaRPr lang="en-GB" sz="1800" b="1" i="1">
            <a:solidFill>
              <a:schemeClr val="accent1">
                <a:lumMod val="75000"/>
              </a:schemeClr>
            </a:solidFill>
          </a:endParaRPr>
        </a:p>
      </xdr:txBody>
    </xdr:sp>
    <xdr:clientData/>
  </xdr:twoCellAnchor>
  <xdr:twoCellAnchor>
    <xdr:from>
      <xdr:col>1</xdr:col>
      <xdr:colOff>561974</xdr:colOff>
      <xdr:row>8</xdr:row>
      <xdr:rowOff>166275</xdr:rowOff>
    </xdr:from>
    <xdr:to>
      <xdr:col>4</xdr:col>
      <xdr:colOff>543945</xdr:colOff>
      <xdr:row>10</xdr:row>
      <xdr:rowOff>91111</xdr:rowOff>
    </xdr:to>
    <xdr:sp macro="" textlink="Pivot!$AG$8">
      <xdr:nvSpPr>
        <xdr:cNvPr id="102" name="TextBox 101">
          <a:extLst>
            <a:ext uri="{FF2B5EF4-FFF2-40B4-BE49-F238E27FC236}">
              <a16:creationId xmlns:a16="http://schemas.microsoft.com/office/drawing/2014/main" id="{73322435-D649-F58C-BEEF-9F109F3CD5B3}"/>
            </a:ext>
          </a:extLst>
        </xdr:cNvPr>
        <xdr:cNvSpPr txBox="1"/>
      </xdr:nvSpPr>
      <xdr:spPr>
        <a:xfrm>
          <a:off x="1174887" y="2071275"/>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48316676-BED6-4BE9-800A-B53049C684C3}" type="TxLink">
            <a:rPr lang="en-US" sz="1800" b="1" i="0" u="none" strike="noStrike">
              <a:solidFill>
                <a:schemeClr val="tx1"/>
              </a:solidFill>
              <a:latin typeface="Aptos Narrow"/>
              <a:ea typeface="+mn-ea"/>
              <a:cs typeface="+mn-cs"/>
            </a:rPr>
            <a:pPr marL="0" indent="0" algn="ctr"/>
            <a:t>Rp741,953,850</a:t>
          </a:fld>
          <a:endParaRPr lang="en-GB" sz="1800" b="1" i="0" u="none" strike="noStrike">
            <a:solidFill>
              <a:schemeClr val="tx1"/>
            </a:solidFill>
            <a:latin typeface="Aptos Narrow"/>
            <a:ea typeface="+mn-ea"/>
            <a:cs typeface="+mn-cs"/>
          </a:endParaRPr>
        </a:p>
      </xdr:txBody>
    </xdr:sp>
    <xdr:clientData/>
  </xdr:twoCellAnchor>
  <xdr:twoCellAnchor>
    <xdr:from>
      <xdr:col>1</xdr:col>
      <xdr:colOff>561974</xdr:colOff>
      <xdr:row>10</xdr:row>
      <xdr:rowOff>50316</xdr:rowOff>
    </xdr:from>
    <xdr:to>
      <xdr:col>4</xdr:col>
      <xdr:colOff>543945</xdr:colOff>
      <xdr:row>11</xdr:row>
      <xdr:rowOff>165652</xdr:rowOff>
    </xdr:to>
    <xdr:sp macro="" textlink="Pivot!$AF$8">
      <xdr:nvSpPr>
        <xdr:cNvPr id="103" name="TextBox 102">
          <a:extLst>
            <a:ext uri="{FF2B5EF4-FFF2-40B4-BE49-F238E27FC236}">
              <a16:creationId xmlns:a16="http://schemas.microsoft.com/office/drawing/2014/main" id="{5631E432-1C55-9C09-2D4E-29B9297D344F}"/>
            </a:ext>
          </a:extLst>
        </xdr:cNvPr>
        <xdr:cNvSpPr txBox="1"/>
      </xdr:nvSpPr>
      <xdr:spPr>
        <a:xfrm>
          <a:off x="1174887" y="2336316"/>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A713EF5D-EBDB-40E1-8BDB-C1EB97D316E6}" type="TxLink">
            <a:rPr lang="en-US" sz="1100" b="0" i="1" u="none" strike="noStrike">
              <a:solidFill>
                <a:schemeClr val="accent1">
                  <a:lumMod val="75000"/>
                </a:schemeClr>
              </a:solidFill>
              <a:latin typeface="Aptos Narrow"/>
              <a:ea typeface="+mn-ea"/>
              <a:cs typeface="+mn-cs"/>
            </a:rPr>
            <a:pPr marL="0" indent="0" algn="ctr"/>
            <a:t>Salsa Maharani</a:t>
          </a:fld>
          <a:endParaRPr lang="en-GB" sz="1100" b="0" i="1" u="none" strike="noStrike">
            <a:solidFill>
              <a:schemeClr val="accent1">
                <a:lumMod val="75000"/>
              </a:schemeClr>
            </a:solidFill>
            <a:latin typeface="Aptos Narrow"/>
            <a:ea typeface="+mn-ea"/>
            <a:cs typeface="+mn-cs"/>
          </a:endParaRPr>
        </a:p>
      </xdr:txBody>
    </xdr:sp>
    <xdr:clientData/>
  </xdr:twoCellAnchor>
  <xdr:twoCellAnchor>
    <xdr:from>
      <xdr:col>1</xdr:col>
      <xdr:colOff>561974</xdr:colOff>
      <xdr:row>13</xdr:row>
      <xdr:rowOff>66884</xdr:rowOff>
    </xdr:from>
    <xdr:to>
      <xdr:col>4</xdr:col>
      <xdr:colOff>543945</xdr:colOff>
      <xdr:row>14</xdr:row>
      <xdr:rowOff>182220</xdr:rowOff>
    </xdr:to>
    <xdr:sp macro="" textlink="Pivot!$AJ$8">
      <xdr:nvSpPr>
        <xdr:cNvPr id="104" name="TextBox 103">
          <a:extLst>
            <a:ext uri="{FF2B5EF4-FFF2-40B4-BE49-F238E27FC236}">
              <a16:creationId xmlns:a16="http://schemas.microsoft.com/office/drawing/2014/main" id="{FBAA6BA4-6262-4FF4-1414-2F736C06F3D4}"/>
            </a:ext>
          </a:extLst>
        </xdr:cNvPr>
        <xdr:cNvSpPr txBox="1"/>
      </xdr:nvSpPr>
      <xdr:spPr>
        <a:xfrm>
          <a:off x="1174887" y="2924384"/>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2B6219B4-6E2C-4D28-94FE-49D73F021F83}" type="TxLink">
            <a:rPr lang="en-US" sz="1800" b="1" i="0" u="none" strike="noStrike">
              <a:solidFill>
                <a:schemeClr val="tx1"/>
              </a:solidFill>
              <a:latin typeface="Aptos Narrow"/>
              <a:ea typeface="+mn-ea"/>
              <a:cs typeface="+mn-cs"/>
            </a:rPr>
            <a:pPr marL="0" indent="0" algn="ctr"/>
            <a:t>Rp1,135,507,300</a:t>
          </a:fld>
          <a:endParaRPr lang="en-GB" sz="1800" b="1" i="0" u="none" strike="noStrike">
            <a:solidFill>
              <a:schemeClr val="tx1"/>
            </a:solidFill>
            <a:latin typeface="Aptos Narrow"/>
            <a:ea typeface="+mn-ea"/>
            <a:cs typeface="+mn-cs"/>
          </a:endParaRPr>
        </a:p>
      </xdr:txBody>
    </xdr:sp>
    <xdr:clientData/>
  </xdr:twoCellAnchor>
  <xdr:twoCellAnchor>
    <xdr:from>
      <xdr:col>1</xdr:col>
      <xdr:colOff>561974</xdr:colOff>
      <xdr:row>14</xdr:row>
      <xdr:rowOff>141425</xdr:rowOff>
    </xdr:from>
    <xdr:to>
      <xdr:col>4</xdr:col>
      <xdr:colOff>543945</xdr:colOff>
      <xdr:row>16</xdr:row>
      <xdr:rowOff>66261</xdr:rowOff>
    </xdr:to>
    <xdr:sp macro="" textlink="Pivot!$AI$8">
      <xdr:nvSpPr>
        <xdr:cNvPr id="105" name="TextBox 104">
          <a:extLst>
            <a:ext uri="{FF2B5EF4-FFF2-40B4-BE49-F238E27FC236}">
              <a16:creationId xmlns:a16="http://schemas.microsoft.com/office/drawing/2014/main" id="{820AA462-FD9B-B70D-5595-4E55CFA717F7}"/>
            </a:ext>
          </a:extLst>
        </xdr:cNvPr>
        <xdr:cNvSpPr txBox="1"/>
      </xdr:nvSpPr>
      <xdr:spPr>
        <a:xfrm>
          <a:off x="1174887" y="3189425"/>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2E81696C-C90E-46CB-A52F-B4BCBF40D7E4}" type="TxLink">
            <a:rPr lang="en-US" sz="1100" b="0" i="1" u="none" strike="noStrike">
              <a:solidFill>
                <a:schemeClr val="accent1">
                  <a:lumMod val="75000"/>
                </a:schemeClr>
              </a:solidFill>
              <a:latin typeface="Aptos Narrow"/>
              <a:ea typeface="+mn-ea"/>
              <a:cs typeface="+mn-cs"/>
            </a:rPr>
            <a:pPr marL="0" indent="0" algn="ctr"/>
            <a:t>Bandung</a:t>
          </a:fld>
          <a:endParaRPr lang="en-GB" sz="1100" b="0" i="1" u="none" strike="noStrike">
            <a:solidFill>
              <a:schemeClr val="accent1">
                <a:lumMod val="75000"/>
              </a:schemeClr>
            </a:solidFill>
            <a:latin typeface="Aptos Narrow"/>
            <a:ea typeface="+mn-ea"/>
            <a:cs typeface="+mn-cs"/>
          </a:endParaRPr>
        </a:p>
      </xdr:txBody>
    </xdr:sp>
    <xdr:clientData/>
  </xdr:twoCellAnchor>
  <xdr:twoCellAnchor>
    <xdr:from>
      <xdr:col>1</xdr:col>
      <xdr:colOff>561974</xdr:colOff>
      <xdr:row>18</xdr:row>
      <xdr:rowOff>33754</xdr:rowOff>
    </xdr:from>
    <xdr:to>
      <xdr:col>4</xdr:col>
      <xdr:colOff>543945</xdr:colOff>
      <xdr:row>19</xdr:row>
      <xdr:rowOff>149090</xdr:rowOff>
    </xdr:to>
    <xdr:sp macro="" textlink="Pivot!$AM$8">
      <xdr:nvSpPr>
        <xdr:cNvPr id="106" name="TextBox 105">
          <a:extLst>
            <a:ext uri="{FF2B5EF4-FFF2-40B4-BE49-F238E27FC236}">
              <a16:creationId xmlns:a16="http://schemas.microsoft.com/office/drawing/2014/main" id="{BCDC3FB1-D25B-70F8-D912-2978DA811B4C}"/>
            </a:ext>
          </a:extLst>
        </xdr:cNvPr>
        <xdr:cNvSpPr txBox="1"/>
      </xdr:nvSpPr>
      <xdr:spPr>
        <a:xfrm>
          <a:off x="1174887" y="3843754"/>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FB2C9CF2-AE77-4C4A-9FA3-06DD9717C425}" type="TxLink">
            <a:rPr lang="en-US" sz="1800" b="1" i="0" u="none" strike="noStrike">
              <a:solidFill>
                <a:schemeClr val="tx1"/>
              </a:solidFill>
              <a:latin typeface="Aptos Narrow"/>
              <a:ea typeface="+mn-ea"/>
              <a:cs typeface="+mn-cs"/>
            </a:rPr>
            <a:pPr marL="0" indent="0" algn="ctr"/>
            <a:t>Rp452,190,250</a:t>
          </a:fld>
          <a:endParaRPr lang="en-GB" sz="1800" b="1" i="0" u="none" strike="noStrike">
            <a:solidFill>
              <a:schemeClr val="tx1"/>
            </a:solidFill>
            <a:latin typeface="Aptos Narrow"/>
            <a:ea typeface="+mn-ea"/>
            <a:cs typeface="+mn-cs"/>
          </a:endParaRPr>
        </a:p>
      </xdr:txBody>
    </xdr:sp>
    <xdr:clientData/>
  </xdr:twoCellAnchor>
  <xdr:twoCellAnchor>
    <xdr:from>
      <xdr:col>1</xdr:col>
      <xdr:colOff>561974</xdr:colOff>
      <xdr:row>19</xdr:row>
      <xdr:rowOff>108295</xdr:rowOff>
    </xdr:from>
    <xdr:to>
      <xdr:col>4</xdr:col>
      <xdr:colOff>543945</xdr:colOff>
      <xdr:row>21</xdr:row>
      <xdr:rowOff>33131</xdr:rowOff>
    </xdr:to>
    <xdr:sp macro="" textlink="Pivot!$AL$8">
      <xdr:nvSpPr>
        <xdr:cNvPr id="107" name="TextBox 106">
          <a:extLst>
            <a:ext uri="{FF2B5EF4-FFF2-40B4-BE49-F238E27FC236}">
              <a16:creationId xmlns:a16="http://schemas.microsoft.com/office/drawing/2014/main" id="{1191F0CE-3E14-6FAA-78F9-277B90343829}"/>
            </a:ext>
          </a:extLst>
        </xdr:cNvPr>
        <xdr:cNvSpPr txBox="1"/>
      </xdr:nvSpPr>
      <xdr:spPr>
        <a:xfrm>
          <a:off x="1174887" y="4108795"/>
          <a:ext cx="1820710" cy="3058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fld id="{1D4E844E-CC11-414B-AB6E-F3A57B75360E}" type="TxLink">
            <a:rPr lang="en-US" sz="1100" b="0" i="1" u="none" strike="noStrike">
              <a:solidFill>
                <a:schemeClr val="accent1">
                  <a:lumMod val="75000"/>
                </a:schemeClr>
              </a:solidFill>
              <a:latin typeface="Aptos Narrow"/>
              <a:ea typeface="+mn-ea"/>
              <a:cs typeface="+mn-cs"/>
            </a:rPr>
            <a:pPr marL="0" indent="0" algn="ctr"/>
            <a:t>January</a:t>
          </a:fld>
          <a:endParaRPr lang="en-GB" sz="1100" b="0" i="1" u="none" strike="noStrike">
            <a:solidFill>
              <a:schemeClr val="accent1">
                <a:lumMod val="75000"/>
              </a:schemeClr>
            </a:solidFill>
            <a:latin typeface="Aptos Narrow"/>
            <a:ea typeface="+mn-ea"/>
            <a:cs typeface="+mn-cs"/>
          </a:endParaRPr>
        </a:p>
      </xdr:txBody>
    </xdr:sp>
    <xdr:clientData/>
  </xdr:twoCellAnchor>
  <xdr:twoCellAnchor editAs="oneCell">
    <xdr:from>
      <xdr:col>1</xdr:col>
      <xdr:colOff>561975</xdr:colOff>
      <xdr:row>23</xdr:row>
      <xdr:rowOff>0</xdr:rowOff>
    </xdr:from>
    <xdr:to>
      <xdr:col>4</xdr:col>
      <xdr:colOff>561975</xdr:colOff>
      <xdr:row>36</xdr:row>
      <xdr:rowOff>47625</xdr:rowOff>
    </xdr:to>
    <mc:AlternateContent xmlns:mc="http://schemas.openxmlformats.org/markup-compatibility/2006" xmlns:a14="http://schemas.microsoft.com/office/drawing/2010/main">
      <mc:Choice Requires="a14">
        <xdr:graphicFrame macro="">
          <xdr:nvGraphicFramePr>
            <xdr:cNvPr id="108" name="Bulan">
              <a:extLst>
                <a:ext uri="{FF2B5EF4-FFF2-40B4-BE49-F238E27FC236}">
                  <a16:creationId xmlns:a16="http://schemas.microsoft.com/office/drawing/2014/main" id="{CA4C2B41-3053-4DDE-8669-A8A8315D3EC7}"/>
                </a:ext>
              </a:extLst>
            </xdr:cNvPr>
            <xdr:cNvGraphicFramePr/>
          </xdr:nvGraphicFramePr>
          <xdr:xfrm>
            <a:off x="0" y="0"/>
            <a:ext cx="0" cy="0"/>
          </xdr:xfrm>
          <a:graphic>
            <a:graphicData uri="http://schemas.microsoft.com/office/drawing/2010/slicer">
              <sle:slicer xmlns:sle="http://schemas.microsoft.com/office/drawing/2010/slicer" name="Bulan"/>
            </a:graphicData>
          </a:graphic>
        </xdr:graphicFrame>
      </mc:Choice>
      <mc:Fallback xmlns="">
        <xdr:sp macro="" textlink="">
          <xdr:nvSpPr>
            <xdr:cNvPr id="0" name=""/>
            <xdr:cNvSpPr>
              <a:spLocks noTextEdit="1"/>
            </xdr:cNvSpPr>
          </xdr:nvSpPr>
          <xdr:spPr>
            <a:xfrm>
              <a:off x="1167093" y="4762500"/>
              <a:ext cx="1815353" cy="25241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342900</xdr:colOff>
      <xdr:row>2</xdr:row>
      <xdr:rowOff>180975</xdr:rowOff>
    </xdr:from>
    <xdr:to>
      <xdr:col>26</xdr:col>
      <xdr:colOff>200026</xdr:colOff>
      <xdr:row>6</xdr:row>
      <xdr:rowOff>142876</xdr:rowOff>
    </xdr:to>
    <mc:AlternateContent xmlns:mc="http://schemas.openxmlformats.org/markup-compatibility/2006" xmlns:a14="http://schemas.microsoft.com/office/drawing/2010/main">
      <mc:Choice Requires="a14">
        <xdr:graphicFrame macro="">
          <xdr:nvGraphicFramePr>
            <xdr:cNvPr id="109" name="Tahun">
              <a:extLst>
                <a:ext uri="{FF2B5EF4-FFF2-40B4-BE49-F238E27FC236}">
                  <a16:creationId xmlns:a16="http://schemas.microsoft.com/office/drawing/2014/main" id="{71EC75F4-4A65-4B6A-8C2F-5B6114244DB5}"/>
                </a:ext>
              </a:extLst>
            </xdr:cNvPr>
            <xdr:cNvGraphicFramePr/>
          </xdr:nvGraphicFramePr>
          <xdr:xfrm>
            <a:off x="0" y="0"/>
            <a:ext cx="0" cy="0"/>
          </xdr:xfrm>
          <a:graphic>
            <a:graphicData uri="http://schemas.microsoft.com/office/drawing/2010/slicer">
              <sle:slicer xmlns:sle="http://schemas.microsoft.com/office/drawing/2010/slicer" name="Tahun"/>
            </a:graphicData>
          </a:graphic>
        </xdr:graphicFrame>
      </mc:Choice>
      <mc:Fallback xmlns="">
        <xdr:sp macro="" textlink="">
          <xdr:nvSpPr>
            <xdr:cNvPr id="0" name=""/>
            <xdr:cNvSpPr>
              <a:spLocks noTextEdit="1"/>
            </xdr:cNvSpPr>
          </xdr:nvSpPr>
          <xdr:spPr>
            <a:xfrm>
              <a:off x="14260606" y="942975"/>
              <a:ext cx="1672479" cy="72390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23</xdr:col>
      <xdr:colOff>317862</xdr:colOff>
      <xdr:row>2</xdr:row>
      <xdr:rowOff>100012</xdr:rowOff>
    </xdr:from>
    <xdr:to>
      <xdr:col>26</xdr:col>
      <xdr:colOff>228599</xdr:colOff>
      <xdr:row>4</xdr:row>
      <xdr:rowOff>29966</xdr:rowOff>
    </xdr:to>
    <xdr:sp macro="" textlink="">
      <xdr:nvSpPr>
        <xdr:cNvPr id="45" name="TextBox 44">
          <a:extLst>
            <a:ext uri="{FF2B5EF4-FFF2-40B4-BE49-F238E27FC236}">
              <a16:creationId xmlns:a16="http://schemas.microsoft.com/office/drawing/2014/main" id="{978F6EA8-EBB2-F260-FBA6-5457AD5D1492}"/>
            </a:ext>
          </a:extLst>
        </xdr:cNvPr>
        <xdr:cNvSpPr txBox="1"/>
      </xdr:nvSpPr>
      <xdr:spPr>
        <a:xfrm>
          <a:off x="14338662" y="862012"/>
          <a:ext cx="1739537" cy="310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TAHUN</a:t>
          </a:r>
        </a:p>
      </xdr:txBody>
    </xdr:sp>
    <xdr:clientData/>
  </xdr:twoCellAnchor>
  <xdr:twoCellAnchor editAs="oneCell">
    <xdr:from>
      <xdr:col>5</xdr:col>
      <xdr:colOff>114300</xdr:colOff>
      <xdr:row>33</xdr:row>
      <xdr:rowOff>19050</xdr:rowOff>
    </xdr:from>
    <xdr:to>
      <xdr:col>9</xdr:col>
      <xdr:colOff>247650</xdr:colOff>
      <xdr:row>36</xdr:row>
      <xdr:rowOff>114299</xdr:rowOff>
    </xdr:to>
    <mc:AlternateContent xmlns:mc="http://schemas.openxmlformats.org/markup-compatibility/2006" xmlns:a14="http://schemas.microsoft.com/office/drawing/2010/main">
      <mc:Choice Requires="a14">
        <xdr:graphicFrame macro="">
          <xdr:nvGraphicFramePr>
            <xdr:cNvPr id="110" name="Kategori">
              <a:extLst>
                <a:ext uri="{FF2B5EF4-FFF2-40B4-BE49-F238E27FC236}">
                  <a16:creationId xmlns:a16="http://schemas.microsoft.com/office/drawing/2014/main" id="{0B07FAE8-2BFF-4356-AC3E-E352CAA3B2D0}"/>
                </a:ext>
              </a:extLst>
            </xdr:cNvPr>
            <xdr:cNvGraphicFramePr/>
          </xdr:nvGraphicFramePr>
          <xdr:xfrm>
            <a:off x="0" y="0"/>
            <a:ext cx="0" cy="0"/>
          </xdr:xfrm>
          <a:graphic>
            <a:graphicData uri="http://schemas.microsoft.com/office/drawing/2010/slicer">
              <sle:slicer xmlns:sle="http://schemas.microsoft.com/office/drawing/2010/slicer" name="Kategori"/>
            </a:graphicData>
          </a:graphic>
        </xdr:graphicFrame>
      </mc:Choice>
      <mc:Fallback xmlns="">
        <xdr:sp macro="" textlink="">
          <xdr:nvSpPr>
            <xdr:cNvPr id="0" name=""/>
            <xdr:cNvSpPr>
              <a:spLocks noTextEdit="1"/>
            </xdr:cNvSpPr>
          </xdr:nvSpPr>
          <xdr:spPr>
            <a:xfrm>
              <a:off x="3139888" y="6686550"/>
              <a:ext cx="2553821" cy="66674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533399</xdr:colOff>
      <xdr:row>32</xdr:row>
      <xdr:rowOff>176212</xdr:rowOff>
    </xdr:from>
    <xdr:to>
      <xdr:col>9</xdr:col>
      <xdr:colOff>28575</xdr:colOff>
      <xdr:row>34</xdr:row>
      <xdr:rowOff>52087</xdr:rowOff>
    </xdr:to>
    <xdr:sp macro="" textlink="">
      <xdr:nvSpPr>
        <xdr:cNvPr id="35" name="TextBox 34">
          <a:extLst>
            <a:ext uri="{FF2B5EF4-FFF2-40B4-BE49-F238E27FC236}">
              <a16:creationId xmlns:a16="http://schemas.microsoft.com/office/drawing/2014/main" id="{F6D55309-90A3-94A4-7E77-E1D8BA4CAB82}"/>
            </a:ext>
          </a:extLst>
        </xdr:cNvPr>
        <xdr:cNvSpPr txBox="1"/>
      </xdr:nvSpPr>
      <xdr:spPr>
        <a:xfrm>
          <a:off x="3581399" y="6653212"/>
          <a:ext cx="1933576"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KATEGORI</a:t>
          </a:r>
        </a:p>
      </xdr:txBody>
    </xdr:sp>
    <xdr:clientData/>
  </xdr:twoCellAnchor>
  <xdr:twoCellAnchor editAs="oneCell">
    <xdr:from>
      <xdr:col>9</xdr:col>
      <xdr:colOff>428625</xdr:colOff>
      <xdr:row>33</xdr:row>
      <xdr:rowOff>38100</xdr:rowOff>
    </xdr:from>
    <xdr:to>
      <xdr:col>13</xdr:col>
      <xdr:colOff>523875</xdr:colOff>
      <xdr:row>36</xdr:row>
      <xdr:rowOff>114299</xdr:rowOff>
    </xdr:to>
    <mc:AlternateContent xmlns:mc="http://schemas.openxmlformats.org/markup-compatibility/2006" xmlns:a14="http://schemas.microsoft.com/office/drawing/2010/main">
      <mc:Choice Requires="a14">
        <xdr:graphicFrame macro="">
          <xdr:nvGraphicFramePr>
            <xdr:cNvPr id="111" name="Nama Produk">
              <a:extLst>
                <a:ext uri="{FF2B5EF4-FFF2-40B4-BE49-F238E27FC236}">
                  <a16:creationId xmlns:a16="http://schemas.microsoft.com/office/drawing/2014/main" id="{DF737A84-73BA-4B6A-8583-5C199516B8C9}"/>
                </a:ext>
              </a:extLst>
            </xdr:cNvPr>
            <xdr:cNvGraphicFramePr/>
          </xdr:nvGraphicFramePr>
          <xdr:xfrm>
            <a:off x="0" y="0"/>
            <a:ext cx="0" cy="0"/>
          </xdr:xfrm>
          <a:graphic>
            <a:graphicData uri="http://schemas.microsoft.com/office/drawing/2010/slicer">
              <sle:slicer xmlns:sle="http://schemas.microsoft.com/office/drawing/2010/slicer" name="Nama Produk"/>
            </a:graphicData>
          </a:graphic>
        </xdr:graphicFrame>
      </mc:Choice>
      <mc:Fallback xmlns="">
        <xdr:sp macro="" textlink="">
          <xdr:nvSpPr>
            <xdr:cNvPr id="0" name=""/>
            <xdr:cNvSpPr>
              <a:spLocks noTextEdit="1"/>
            </xdr:cNvSpPr>
          </xdr:nvSpPr>
          <xdr:spPr>
            <a:xfrm>
              <a:off x="5874684" y="6705600"/>
              <a:ext cx="2515720" cy="64769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14</xdr:col>
      <xdr:colOff>85725</xdr:colOff>
      <xdr:row>33</xdr:row>
      <xdr:rowOff>28575</xdr:rowOff>
    </xdr:from>
    <xdr:to>
      <xdr:col>18</xdr:col>
      <xdr:colOff>161925</xdr:colOff>
      <xdr:row>36</xdr:row>
      <xdr:rowOff>104775</xdr:rowOff>
    </xdr:to>
    <mc:AlternateContent xmlns:mc="http://schemas.openxmlformats.org/markup-compatibility/2006" xmlns:a14="http://schemas.microsoft.com/office/drawing/2010/main">
      <mc:Choice Requires="a14">
        <xdr:graphicFrame macro="">
          <xdr:nvGraphicFramePr>
            <xdr:cNvPr id="112" name="Nama Sales">
              <a:extLst>
                <a:ext uri="{FF2B5EF4-FFF2-40B4-BE49-F238E27FC236}">
                  <a16:creationId xmlns:a16="http://schemas.microsoft.com/office/drawing/2014/main" id="{28D3CBCB-CE1A-497A-83CF-FDE8222D72DD}"/>
                </a:ext>
              </a:extLst>
            </xdr:cNvPr>
            <xdr:cNvGraphicFramePr/>
          </xdr:nvGraphicFramePr>
          <xdr:xfrm>
            <a:off x="0" y="0"/>
            <a:ext cx="0" cy="0"/>
          </xdr:xfrm>
          <a:graphic>
            <a:graphicData uri="http://schemas.microsoft.com/office/drawing/2010/slicer">
              <sle:slicer xmlns:sle="http://schemas.microsoft.com/office/drawing/2010/slicer" name="Nama Sales"/>
            </a:graphicData>
          </a:graphic>
        </xdr:graphicFrame>
      </mc:Choice>
      <mc:Fallback xmlns="">
        <xdr:sp macro="" textlink="">
          <xdr:nvSpPr>
            <xdr:cNvPr id="0" name=""/>
            <xdr:cNvSpPr>
              <a:spLocks noTextEdit="1"/>
            </xdr:cNvSpPr>
          </xdr:nvSpPr>
          <xdr:spPr>
            <a:xfrm>
              <a:off x="8557372" y="6696075"/>
              <a:ext cx="2496671" cy="6477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18</xdr:col>
      <xdr:colOff>390524</xdr:colOff>
      <xdr:row>33</xdr:row>
      <xdr:rowOff>57150</xdr:rowOff>
    </xdr:from>
    <xdr:to>
      <xdr:col>22</xdr:col>
      <xdr:colOff>457199</xdr:colOff>
      <xdr:row>36</xdr:row>
      <xdr:rowOff>123825</xdr:rowOff>
    </xdr:to>
    <mc:AlternateContent xmlns:mc="http://schemas.openxmlformats.org/markup-compatibility/2006" xmlns:a14="http://schemas.microsoft.com/office/drawing/2010/main">
      <mc:Choice Requires="a14">
        <xdr:graphicFrame macro="">
          <xdr:nvGraphicFramePr>
            <xdr:cNvPr id="113" name="Wilayah">
              <a:extLst>
                <a:ext uri="{FF2B5EF4-FFF2-40B4-BE49-F238E27FC236}">
                  <a16:creationId xmlns:a16="http://schemas.microsoft.com/office/drawing/2014/main" id="{4199A8AA-9898-4499-9494-A18F1CDF4E2B}"/>
                </a:ext>
              </a:extLst>
            </xdr:cNvPr>
            <xdr:cNvGraphicFramePr/>
          </xdr:nvGraphicFramePr>
          <xdr:xfrm>
            <a:off x="0" y="0"/>
            <a:ext cx="0" cy="0"/>
          </xdr:xfrm>
          <a:graphic>
            <a:graphicData uri="http://schemas.microsoft.com/office/drawing/2010/slicer">
              <sle:slicer xmlns:sle="http://schemas.microsoft.com/office/drawing/2010/slicer" name="Wilayah"/>
            </a:graphicData>
          </a:graphic>
        </xdr:graphicFrame>
      </mc:Choice>
      <mc:Fallback xmlns="">
        <xdr:sp macro="" textlink="">
          <xdr:nvSpPr>
            <xdr:cNvPr id="0" name=""/>
            <xdr:cNvSpPr>
              <a:spLocks noTextEdit="1"/>
            </xdr:cNvSpPr>
          </xdr:nvSpPr>
          <xdr:spPr>
            <a:xfrm>
              <a:off x="11282642" y="6724650"/>
              <a:ext cx="2487145" cy="6381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76200</xdr:colOff>
      <xdr:row>33</xdr:row>
      <xdr:rowOff>47625</xdr:rowOff>
    </xdr:from>
    <xdr:to>
      <xdr:col>26</xdr:col>
      <xdr:colOff>171450</xdr:colOff>
      <xdr:row>36</xdr:row>
      <xdr:rowOff>133350</xdr:rowOff>
    </xdr:to>
    <mc:AlternateContent xmlns:mc="http://schemas.openxmlformats.org/markup-compatibility/2006" xmlns:a14="http://schemas.microsoft.com/office/drawing/2010/main">
      <mc:Choice Requires="a14">
        <xdr:graphicFrame macro="">
          <xdr:nvGraphicFramePr>
            <xdr:cNvPr id="114" name="Metode Pembayaran">
              <a:extLst>
                <a:ext uri="{FF2B5EF4-FFF2-40B4-BE49-F238E27FC236}">
                  <a16:creationId xmlns:a16="http://schemas.microsoft.com/office/drawing/2014/main" id="{490EBB8C-7529-4F46-BBBF-D27770DB8523}"/>
                </a:ext>
              </a:extLst>
            </xdr:cNvPr>
            <xdr:cNvGraphicFramePr/>
          </xdr:nvGraphicFramePr>
          <xdr:xfrm>
            <a:off x="0" y="0"/>
            <a:ext cx="0" cy="0"/>
          </xdr:xfrm>
          <a:graphic>
            <a:graphicData uri="http://schemas.microsoft.com/office/drawing/2010/slicer">
              <sle:slicer xmlns:sle="http://schemas.microsoft.com/office/drawing/2010/slicer" name="Metode Pembayaran"/>
            </a:graphicData>
          </a:graphic>
        </xdr:graphicFrame>
      </mc:Choice>
      <mc:Fallback xmlns="">
        <xdr:sp macro="" textlink="">
          <xdr:nvSpPr>
            <xdr:cNvPr id="0" name=""/>
            <xdr:cNvSpPr>
              <a:spLocks noTextEdit="1"/>
            </xdr:cNvSpPr>
          </xdr:nvSpPr>
          <xdr:spPr>
            <a:xfrm>
              <a:off x="13993906" y="6715125"/>
              <a:ext cx="1910603" cy="6572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10</xdr:col>
      <xdr:colOff>190499</xdr:colOff>
      <xdr:row>32</xdr:row>
      <xdr:rowOff>176212</xdr:rowOff>
    </xdr:from>
    <xdr:to>
      <xdr:col>13</xdr:col>
      <xdr:colOff>295275</xdr:colOff>
      <xdr:row>34</xdr:row>
      <xdr:rowOff>52087</xdr:rowOff>
    </xdr:to>
    <xdr:sp macro="" textlink="">
      <xdr:nvSpPr>
        <xdr:cNvPr id="37" name="TextBox 36">
          <a:extLst>
            <a:ext uri="{FF2B5EF4-FFF2-40B4-BE49-F238E27FC236}">
              <a16:creationId xmlns:a16="http://schemas.microsoft.com/office/drawing/2014/main" id="{41679EFE-E371-FAC2-2DF9-A91CC5A9768C}"/>
            </a:ext>
          </a:extLst>
        </xdr:cNvPr>
        <xdr:cNvSpPr txBox="1"/>
      </xdr:nvSpPr>
      <xdr:spPr>
        <a:xfrm>
          <a:off x="6286499" y="6653212"/>
          <a:ext cx="1933576"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NAMA PRODUK</a:t>
          </a:r>
        </a:p>
      </xdr:txBody>
    </xdr:sp>
    <xdr:clientData/>
  </xdr:twoCellAnchor>
  <xdr:twoCellAnchor>
    <xdr:from>
      <xdr:col>14</xdr:col>
      <xdr:colOff>457199</xdr:colOff>
      <xdr:row>32</xdr:row>
      <xdr:rowOff>176212</xdr:rowOff>
    </xdr:from>
    <xdr:to>
      <xdr:col>17</xdr:col>
      <xdr:colOff>561975</xdr:colOff>
      <xdr:row>34</xdr:row>
      <xdr:rowOff>52087</xdr:rowOff>
    </xdr:to>
    <xdr:sp macro="" textlink="">
      <xdr:nvSpPr>
        <xdr:cNvPr id="39" name="TextBox 38">
          <a:extLst>
            <a:ext uri="{FF2B5EF4-FFF2-40B4-BE49-F238E27FC236}">
              <a16:creationId xmlns:a16="http://schemas.microsoft.com/office/drawing/2014/main" id="{41F388A8-4D5A-DB29-10E3-E0AFD01AF3E9}"/>
            </a:ext>
          </a:extLst>
        </xdr:cNvPr>
        <xdr:cNvSpPr txBox="1"/>
      </xdr:nvSpPr>
      <xdr:spPr>
        <a:xfrm>
          <a:off x="8991599" y="6653212"/>
          <a:ext cx="1933576"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NAMA SALES</a:t>
          </a:r>
        </a:p>
      </xdr:txBody>
    </xdr:sp>
    <xdr:clientData/>
  </xdr:twoCellAnchor>
  <xdr:twoCellAnchor>
    <xdr:from>
      <xdr:col>19</xdr:col>
      <xdr:colOff>142874</xdr:colOff>
      <xdr:row>32</xdr:row>
      <xdr:rowOff>176212</xdr:rowOff>
    </xdr:from>
    <xdr:to>
      <xdr:col>22</xdr:col>
      <xdr:colOff>247650</xdr:colOff>
      <xdr:row>34</xdr:row>
      <xdr:rowOff>52087</xdr:rowOff>
    </xdr:to>
    <xdr:sp macro="" textlink="">
      <xdr:nvSpPr>
        <xdr:cNvPr id="41" name="TextBox 40">
          <a:extLst>
            <a:ext uri="{FF2B5EF4-FFF2-40B4-BE49-F238E27FC236}">
              <a16:creationId xmlns:a16="http://schemas.microsoft.com/office/drawing/2014/main" id="{E9F813B4-B4E5-A09F-237B-0F6D7420DA7C}"/>
            </a:ext>
          </a:extLst>
        </xdr:cNvPr>
        <xdr:cNvSpPr txBox="1"/>
      </xdr:nvSpPr>
      <xdr:spPr>
        <a:xfrm>
          <a:off x="11725274" y="6653212"/>
          <a:ext cx="1933576"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WILAYAH</a:t>
          </a:r>
        </a:p>
      </xdr:txBody>
    </xdr:sp>
    <xdr:clientData/>
  </xdr:twoCellAnchor>
  <xdr:twoCellAnchor>
    <xdr:from>
      <xdr:col>23</xdr:col>
      <xdr:colOff>76200</xdr:colOff>
      <xdr:row>32</xdr:row>
      <xdr:rowOff>176212</xdr:rowOff>
    </xdr:from>
    <xdr:to>
      <xdr:col>26</xdr:col>
      <xdr:colOff>190500</xdr:colOff>
      <xdr:row>34</xdr:row>
      <xdr:rowOff>52087</xdr:rowOff>
    </xdr:to>
    <xdr:sp macro="" textlink="">
      <xdr:nvSpPr>
        <xdr:cNvPr id="43" name="TextBox 42">
          <a:extLst>
            <a:ext uri="{FF2B5EF4-FFF2-40B4-BE49-F238E27FC236}">
              <a16:creationId xmlns:a16="http://schemas.microsoft.com/office/drawing/2014/main" id="{53BC4AF2-F8C1-AE73-4E34-C7AC93760B27}"/>
            </a:ext>
          </a:extLst>
        </xdr:cNvPr>
        <xdr:cNvSpPr txBox="1"/>
      </xdr:nvSpPr>
      <xdr:spPr>
        <a:xfrm>
          <a:off x="14097000" y="6653212"/>
          <a:ext cx="1943100" cy="25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a:t>METODE PEMBAYARAN</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59.848382870368" createdVersion="8" refreshedVersion="8" minRefreshableVersion="3" recordCount="500" xr:uid="{090B6C98-5AC5-427F-9C5E-7F89956C1579}">
  <cacheSource type="worksheet">
    <worksheetSource name="tblTransaksi"/>
  </cacheSource>
  <cacheFields count="16">
    <cacheField name="ID Transaksi" numFmtId="0">
      <sharedItems/>
    </cacheField>
    <cacheField name="Tanggal" numFmtId="165">
      <sharedItems containsSemiMixedTypes="0" containsNonDate="0" containsDate="1" containsString="0" minDate="2026-01-01T00:00:00" maxDate="2027-01-01T00:00:00"/>
    </cacheField>
    <cacheField name="Bulan" numFmtId="165">
      <sharedItems count="12">
        <s v="January"/>
        <s v="February"/>
        <s v="March"/>
        <s v="April"/>
        <s v="May"/>
        <s v="June"/>
        <s v="July"/>
        <s v="August"/>
        <s v="September"/>
        <s v="October"/>
        <s v="November"/>
        <s v="December"/>
      </sharedItems>
    </cacheField>
    <cacheField name="Tahun" numFmtId="0">
      <sharedItems containsSemiMixedTypes="0" containsString="0" containsNumber="1" containsInteger="1" minValue="2026" maxValue="2026" count="1">
        <n v="2026"/>
      </sharedItems>
    </cacheField>
    <cacheField name="No Bulan" numFmtId="1">
      <sharedItems containsSemiMixedTypes="0" containsString="0" containsNumber="1" containsInteger="1" minValue="1" maxValue="12"/>
    </cacheField>
    <cacheField name="Kode Produk" numFmtId="0">
      <sharedItems/>
    </cacheField>
    <cacheField name="Nama Produk" numFmtId="0">
      <sharedItems count="19">
        <s v="Xiaomi 14T"/>
        <s v="iPhone 15"/>
        <s v="OPPO Reno 14"/>
        <s v="Samsung Galaxy A06"/>
        <s v="Samsung Galaxy A16 5G"/>
        <s v="OPPO A5 Pro"/>
        <s v="Infinix Hot 50"/>
        <s v="Xiaomi Redmi Note 14"/>
        <s v="realme C75"/>
        <s v="Samsung Galaxy A36 5G"/>
        <s v="Samsung Galaxy S25"/>
        <s v="Infinix Note 50 Pro"/>
        <s v="vivo Y29"/>
        <s v="iPhone 16"/>
        <s v="realme 14 Pro 5G"/>
        <s v="vivo V50"/>
        <s v="iPhone 13"/>
        <s v="Xiaomi Redmi 14C"/>
        <s v="OPPO Find X8"/>
      </sharedItems>
    </cacheField>
    <cacheField name="Kategori" numFmtId="0">
      <sharedItems count="4">
        <s v="Upper Mid-Range"/>
        <s v="Flagship"/>
        <s v="Mid-Range"/>
        <s v="Entry-Level"/>
      </sharedItems>
    </cacheField>
    <cacheField name="ID Sales" numFmtId="0">
      <sharedItems/>
    </cacheField>
    <cacheField name="Nama Sales" numFmtId="0">
      <sharedItems count="10">
        <s v="Rizky Ramadhan"/>
        <s v="Reza Maulana"/>
        <s v="Salsa Maharani"/>
        <s v="Dimas Saputra"/>
        <s v="Kevin Wijaya"/>
        <s v="Arif Setiawan"/>
        <s v="Andi Pratama"/>
        <s v="Nadia Putri"/>
        <s v="Aulia Rahman"/>
        <s v="Fajar Nugroho"/>
      </sharedItems>
    </cacheField>
    <cacheField name="Wilayah" numFmtId="0">
      <sharedItems count="5">
        <s v="Jakarta"/>
        <s v="Palembang"/>
        <s v="Medan"/>
        <s v="Bandung"/>
        <s v="Surabaya"/>
      </sharedItems>
    </cacheField>
    <cacheField name="Qty" numFmtId="0">
      <sharedItems containsSemiMixedTypes="0" containsString="0" containsNumber="1" containsInteger="1" minValue="1" maxValue="5"/>
    </cacheField>
    <cacheField name="Harga Satuan" numFmtId="164">
      <sharedItems containsSemiMixedTypes="0" containsString="0" containsNumber="1" containsInteger="1" minValue="1499000" maxValue="14999000"/>
    </cacheField>
    <cacheField name="Diskon (%)" numFmtId="9">
      <sharedItems containsSemiMixedTypes="0" containsString="0" containsNumber="1" minValue="0" maxValue="0.15"/>
    </cacheField>
    <cacheField name="Total Penjualan" numFmtId="164">
      <sharedItems containsSemiMixedTypes="0" containsString="0" containsNumber="1" containsInteger="1" minValue="1274150" maxValue="74995000"/>
    </cacheField>
    <cacheField name="Metode Pembayaran" numFmtId="0">
      <sharedItems count="4">
        <s v="Transfer Bank"/>
        <s v="QRIS"/>
        <s v="Cash"/>
        <s v="E-Wallet"/>
      </sharedItems>
    </cacheField>
  </cacheFields>
  <extLst>
    <ext xmlns:x14="http://schemas.microsoft.com/office/spreadsheetml/2009/9/main" uri="{725AE2AE-9491-48be-B2B4-4EB974FC3084}">
      <x14:pivotCacheDefinition pivotCacheId="112233634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TRX0181"/>
    <d v="2026-01-01T00:00:00"/>
    <x v="0"/>
    <x v="0"/>
    <n v="1"/>
    <s v="HP007"/>
    <x v="0"/>
    <x v="0"/>
    <s v="S002"/>
    <x v="0"/>
    <x v="0"/>
    <n v="4"/>
    <n v="6499000"/>
    <n v="0.1"/>
    <n v="23396400"/>
    <x v="0"/>
  </r>
  <r>
    <s v="TRX0194"/>
    <d v="2026-01-02T00:00:00"/>
    <x v="0"/>
    <x v="0"/>
    <n v="1"/>
    <s v="HP018"/>
    <x v="1"/>
    <x v="1"/>
    <s v="S009"/>
    <x v="1"/>
    <x v="1"/>
    <n v="1"/>
    <n v="12499000"/>
    <n v="0"/>
    <n v="12499000"/>
    <x v="1"/>
  </r>
  <r>
    <s v="TRX0205"/>
    <d v="2026-01-02T00:00:00"/>
    <x v="0"/>
    <x v="0"/>
    <n v="1"/>
    <s v="HP009"/>
    <x v="2"/>
    <x v="2"/>
    <s v="S008"/>
    <x v="2"/>
    <x v="2"/>
    <n v="4"/>
    <n v="7499000"/>
    <n v="0"/>
    <n v="29996000"/>
    <x v="2"/>
  </r>
  <r>
    <s v="TRX0056"/>
    <d v="2026-01-03T00:00:00"/>
    <x v="0"/>
    <x v="0"/>
    <n v="1"/>
    <s v="HP001"/>
    <x v="3"/>
    <x v="3"/>
    <s v="S003"/>
    <x v="3"/>
    <x v="3"/>
    <n v="2"/>
    <n v="1699000"/>
    <n v="0"/>
    <n v="3398000"/>
    <x v="0"/>
  </r>
  <r>
    <s v="TRX0373"/>
    <d v="2026-01-03T00:00:00"/>
    <x v="0"/>
    <x v="0"/>
    <n v="1"/>
    <s v="HP002"/>
    <x v="4"/>
    <x v="2"/>
    <s v="S005"/>
    <x v="4"/>
    <x v="4"/>
    <n v="1"/>
    <n v="3199000"/>
    <n v="0.1"/>
    <n v="2879100"/>
    <x v="0"/>
  </r>
  <r>
    <s v="TRX0190"/>
    <d v="2026-01-04T00:00:00"/>
    <x v="0"/>
    <x v="0"/>
    <n v="1"/>
    <s v="HP007"/>
    <x v="0"/>
    <x v="0"/>
    <s v="S006"/>
    <x v="5"/>
    <x v="4"/>
    <n v="2"/>
    <n v="6499000"/>
    <n v="0"/>
    <n v="12998000"/>
    <x v="3"/>
  </r>
  <r>
    <s v="TRX0234"/>
    <d v="2026-01-05T00:00:00"/>
    <x v="0"/>
    <x v="0"/>
    <n v="1"/>
    <s v="HP008"/>
    <x v="5"/>
    <x v="3"/>
    <s v="S001"/>
    <x v="6"/>
    <x v="0"/>
    <n v="4"/>
    <n v="2499000"/>
    <n v="0.05"/>
    <n v="9496200"/>
    <x v="3"/>
  </r>
  <r>
    <s v="TRX0193"/>
    <d v="2026-01-06T00:00:00"/>
    <x v="0"/>
    <x v="0"/>
    <n v="1"/>
    <s v="HP007"/>
    <x v="0"/>
    <x v="0"/>
    <s v="S009"/>
    <x v="1"/>
    <x v="1"/>
    <n v="2"/>
    <n v="6499000"/>
    <n v="0"/>
    <n v="12998000"/>
    <x v="1"/>
  </r>
  <r>
    <s v="TRX0389"/>
    <d v="2026-01-06T00:00:00"/>
    <x v="0"/>
    <x v="0"/>
    <n v="1"/>
    <s v="HP009"/>
    <x v="2"/>
    <x v="2"/>
    <s v="S002"/>
    <x v="0"/>
    <x v="0"/>
    <n v="2"/>
    <n v="7499000"/>
    <n v="0.05"/>
    <n v="14248100"/>
    <x v="0"/>
  </r>
  <r>
    <s v="TRX0188"/>
    <d v="2026-01-09T00:00:00"/>
    <x v="0"/>
    <x v="0"/>
    <n v="1"/>
    <s v="HP015"/>
    <x v="6"/>
    <x v="3"/>
    <s v="S008"/>
    <x v="2"/>
    <x v="2"/>
    <n v="5"/>
    <n v="1699000"/>
    <n v="0.05"/>
    <n v="8070250"/>
    <x v="2"/>
  </r>
  <r>
    <s v="TRX0429"/>
    <d v="2026-01-10T00:00:00"/>
    <x v="0"/>
    <x v="0"/>
    <n v="1"/>
    <s v="HP006"/>
    <x v="7"/>
    <x v="2"/>
    <s v="S006"/>
    <x v="5"/>
    <x v="4"/>
    <n v="1"/>
    <n v="2799000"/>
    <n v="0"/>
    <n v="2799000"/>
    <x v="3"/>
  </r>
  <r>
    <s v="TRX0439"/>
    <d v="2026-01-11T00:00:00"/>
    <x v="0"/>
    <x v="0"/>
    <n v="1"/>
    <s v="HP009"/>
    <x v="2"/>
    <x v="2"/>
    <s v="S002"/>
    <x v="0"/>
    <x v="0"/>
    <n v="4"/>
    <n v="7499000"/>
    <n v="0"/>
    <n v="29996000"/>
    <x v="1"/>
  </r>
  <r>
    <s v="TRX0223"/>
    <d v="2026-01-12T00:00:00"/>
    <x v="0"/>
    <x v="0"/>
    <n v="1"/>
    <s v="HP013"/>
    <x v="8"/>
    <x v="3"/>
    <s v="S007"/>
    <x v="7"/>
    <x v="2"/>
    <n v="2"/>
    <n v="2299000"/>
    <n v="0.05"/>
    <n v="4368100"/>
    <x v="2"/>
  </r>
  <r>
    <s v="TRX0010"/>
    <d v="2026-01-14T00:00:00"/>
    <x v="0"/>
    <x v="0"/>
    <n v="1"/>
    <s v="HP015"/>
    <x v="6"/>
    <x v="3"/>
    <s v="S010"/>
    <x v="8"/>
    <x v="1"/>
    <n v="1"/>
    <n v="1699000"/>
    <n v="0"/>
    <n v="1699000"/>
    <x v="2"/>
  </r>
  <r>
    <s v="TRX0130"/>
    <d v="2026-01-16T00:00:00"/>
    <x v="0"/>
    <x v="0"/>
    <n v="1"/>
    <s v="HP003"/>
    <x v="9"/>
    <x v="2"/>
    <s v="S008"/>
    <x v="2"/>
    <x v="2"/>
    <n v="4"/>
    <n v="5199000"/>
    <n v="0.1"/>
    <n v="18716400"/>
    <x v="1"/>
  </r>
  <r>
    <s v="TRX0318"/>
    <d v="2026-01-16T00:00:00"/>
    <x v="0"/>
    <x v="0"/>
    <n v="1"/>
    <s v="HP013"/>
    <x v="8"/>
    <x v="3"/>
    <s v="S006"/>
    <x v="5"/>
    <x v="4"/>
    <n v="3"/>
    <n v="2299000"/>
    <n v="0.05"/>
    <n v="6552150"/>
    <x v="1"/>
  </r>
  <r>
    <s v="TRX0004"/>
    <d v="2026-01-17T00:00:00"/>
    <x v="0"/>
    <x v="0"/>
    <n v="1"/>
    <s v="HP001"/>
    <x v="3"/>
    <x v="3"/>
    <s v="S003"/>
    <x v="3"/>
    <x v="3"/>
    <n v="1"/>
    <n v="1699000"/>
    <n v="0.05"/>
    <n v="1614050"/>
    <x v="3"/>
  </r>
  <r>
    <s v="TRX0183"/>
    <d v="2026-01-17T00:00:00"/>
    <x v="0"/>
    <x v="0"/>
    <n v="1"/>
    <s v="HP013"/>
    <x v="8"/>
    <x v="3"/>
    <s v="S008"/>
    <x v="2"/>
    <x v="2"/>
    <n v="4"/>
    <n v="2299000"/>
    <n v="0.05"/>
    <n v="8736200"/>
    <x v="0"/>
  </r>
  <r>
    <s v="TRX0494"/>
    <d v="2026-01-17T00:00:00"/>
    <x v="0"/>
    <x v="0"/>
    <n v="1"/>
    <s v="HP004"/>
    <x v="10"/>
    <x v="1"/>
    <s v="S004"/>
    <x v="9"/>
    <x v="3"/>
    <n v="1"/>
    <n v="14999000"/>
    <n v="0.05"/>
    <n v="14249050"/>
    <x v="1"/>
  </r>
  <r>
    <s v="TRX0066"/>
    <d v="2026-01-18T00:00:00"/>
    <x v="0"/>
    <x v="0"/>
    <n v="1"/>
    <s v="HP001"/>
    <x v="3"/>
    <x v="3"/>
    <s v="S001"/>
    <x v="6"/>
    <x v="0"/>
    <n v="2"/>
    <n v="1699000"/>
    <n v="0"/>
    <n v="3398000"/>
    <x v="1"/>
  </r>
  <r>
    <s v="TRX0262"/>
    <d v="2026-01-18T00:00:00"/>
    <x v="0"/>
    <x v="0"/>
    <n v="1"/>
    <s v="HP009"/>
    <x v="2"/>
    <x v="2"/>
    <s v="S001"/>
    <x v="6"/>
    <x v="0"/>
    <n v="2"/>
    <n v="7499000"/>
    <n v="0.1"/>
    <n v="13498200"/>
    <x v="2"/>
  </r>
  <r>
    <s v="TRX0351"/>
    <d v="2026-01-18T00:00:00"/>
    <x v="0"/>
    <x v="0"/>
    <n v="1"/>
    <s v="HP001"/>
    <x v="3"/>
    <x v="3"/>
    <s v="S002"/>
    <x v="0"/>
    <x v="0"/>
    <n v="1"/>
    <n v="1699000"/>
    <n v="0"/>
    <n v="1699000"/>
    <x v="0"/>
  </r>
  <r>
    <s v="TRX0444"/>
    <d v="2026-01-18T00:00:00"/>
    <x v="0"/>
    <x v="0"/>
    <n v="1"/>
    <s v="HP007"/>
    <x v="0"/>
    <x v="0"/>
    <s v="S004"/>
    <x v="9"/>
    <x v="3"/>
    <n v="4"/>
    <n v="6499000"/>
    <n v="0.05"/>
    <n v="24696200"/>
    <x v="1"/>
  </r>
  <r>
    <s v="TRX0025"/>
    <d v="2026-01-19T00:00:00"/>
    <x v="0"/>
    <x v="0"/>
    <n v="1"/>
    <s v="HP003"/>
    <x v="9"/>
    <x v="2"/>
    <s v="S004"/>
    <x v="9"/>
    <x v="3"/>
    <n v="3"/>
    <n v="5199000"/>
    <n v="0.05"/>
    <n v="14817150"/>
    <x v="3"/>
  </r>
  <r>
    <s v="TRX0398"/>
    <d v="2026-01-19T00:00:00"/>
    <x v="0"/>
    <x v="0"/>
    <n v="1"/>
    <s v="HP018"/>
    <x v="1"/>
    <x v="1"/>
    <s v="S005"/>
    <x v="4"/>
    <x v="4"/>
    <n v="5"/>
    <n v="12499000"/>
    <n v="0"/>
    <n v="62495000"/>
    <x v="1"/>
  </r>
  <r>
    <s v="TRX0221"/>
    <d v="2026-01-20T00:00:00"/>
    <x v="0"/>
    <x v="0"/>
    <n v="1"/>
    <s v="HP016"/>
    <x v="11"/>
    <x v="2"/>
    <s v="S005"/>
    <x v="4"/>
    <x v="4"/>
    <n v="2"/>
    <n v="3199000"/>
    <n v="0"/>
    <n v="6398000"/>
    <x v="2"/>
  </r>
  <r>
    <s v="TRX0217"/>
    <d v="2026-01-21T00:00:00"/>
    <x v="0"/>
    <x v="0"/>
    <n v="1"/>
    <s v="HP011"/>
    <x v="12"/>
    <x v="3"/>
    <s v="S004"/>
    <x v="9"/>
    <x v="3"/>
    <n v="1"/>
    <n v="2399000"/>
    <n v="0.05"/>
    <n v="2279050"/>
    <x v="3"/>
  </r>
  <r>
    <s v="TRX0257"/>
    <d v="2026-01-21T00:00:00"/>
    <x v="0"/>
    <x v="0"/>
    <n v="1"/>
    <s v="HP003"/>
    <x v="9"/>
    <x v="2"/>
    <s v="S002"/>
    <x v="0"/>
    <x v="0"/>
    <n v="1"/>
    <n v="5199000"/>
    <n v="0.1"/>
    <n v="4679100"/>
    <x v="2"/>
  </r>
  <r>
    <s v="TRX0340"/>
    <d v="2026-01-21T00:00:00"/>
    <x v="0"/>
    <x v="0"/>
    <n v="1"/>
    <s v="HP009"/>
    <x v="2"/>
    <x v="2"/>
    <s v="S002"/>
    <x v="0"/>
    <x v="0"/>
    <n v="1"/>
    <n v="7499000"/>
    <n v="0"/>
    <n v="7499000"/>
    <x v="2"/>
  </r>
  <r>
    <s v="TRX0474"/>
    <d v="2026-01-21T00:00:00"/>
    <x v="0"/>
    <x v="0"/>
    <n v="1"/>
    <s v="HP019"/>
    <x v="13"/>
    <x v="1"/>
    <s v="S004"/>
    <x v="9"/>
    <x v="3"/>
    <n v="1"/>
    <n v="14999000"/>
    <n v="0.05"/>
    <n v="14249050"/>
    <x v="1"/>
  </r>
  <r>
    <s v="TRX0146"/>
    <d v="2026-01-22T00:00:00"/>
    <x v="0"/>
    <x v="0"/>
    <n v="1"/>
    <s v="HP013"/>
    <x v="8"/>
    <x v="3"/>
    <s v="S003"/>
    <x v="3"/>
    <x v="3"/>
    <n v="1"/>
    <n v="2299000"/>
    <n v="0.05"/>
    <n v="2184050"/>
    <x v="2"/>
  </r>
  <r>
    <s v="TRX0314"/>
    <d v="2026-01-22T00:00:00"/>
    <x v="0"/>
    <x v="0"/>
    <n v="1"/>
    <s v="HP014"/>
    <x v="14"/>
    <x v="2"/>
    <s v="S006"/>
    <x v="5"/>
    <x v="4"/>
    <n v="5"/>
    <n v="5499000"/>
    <n v="0"/>
    <n v="27495000"/>
    <x v="0"/>
  </r>
  <r>
    <s v="TRX0164"/>
    <d v="2026-01-23T00:00:00"/>
    <x v="0"/>
    <x v="0"/>
    <n v="1"/>
    <s v="HP006"/>
    <x v="7"/>
    <x v="2"/>
    <s v="S007"/>
    <x v="7"/>
    <x v="2"/>
    <n v="1"/>
    <n v="2799000"/>
    <n v="0.05"/>
    <n v="2659050"/>
    <x v="0"/>
  </r>
  <r>
    <s v="TRX0057"/>
    <d v="2026-01-24T00:00:00"/>
    <x v="0"/>
    <x v="0"/>
    <n v="1"/>
    <s v="HP006"/>
    <x v="7"/>
    <x v="2"/>
    <s v="S007"/>
    <x v="7"/>
    <x v="2"/>
    <n v="2"/>
    <n v="2799000"/>
    <n v="0.15"/>
    <n v="4758300"/>
    <x v="3"/>
  </r>
  <r>
    <s v="TRX0265"/>
    <d v="2026-01-24T00:00:00"/>
    <x v="0"/>
    <x v="0"/>
    <n v="1"/>
    <s v="HP015"/>
    <x v="6"/>
    <x v="3"/>
    <s v="S009"/>
    <x v="1"/>
    <x v="1"/>
    <n v="1"/>
    <n v="1699000"/>
    <n v="0"/>
    <n v="1699000"/>
    <x v="2"/>
  </r>
  <r>
    <s v="TRX0106"/>
    <d v="2026-01-25T00:00:00"/>
    <x v="0"/>
    <x v="0"/>
    <n v="1"/>
    <s v="HP001"/>
    <x v="3"/>
    <x v="3"/>
    <s v="S001"/>
    <x v="6"/>
    <x v="0"/>
    <n v="1"/>
    <n v="1699000"/>
    <n v="0.15"/>
    <n v="1444150"/>
    <x v="1"/>
  </r>
  <r>
    <s v="TRX0277"/>
    <d v="2026-01-25T00:00:00"/>
    <x v="0"/>
    <x v="0"/>
    <n v="1"/>
    <s v="HP011"/>
    <x v="12"/>
    <x v="3"/>
    <s v="S009"/>
    <x v="1"/>
    <x v="1"/>
    <n v="1"/>
    <n v="2399000"/>
    <n v="0.15"/>
    <n v="2039150"/>
    <x v="1"/>
  </r>
  <r>
    <s v="TRX0433"/>
    <d v="2026-01-28T00:00:00"/>
    <x v="0"/>
    <x v="0"/>
    <n v="1"/>
    <s v="HP012"/>
    <x v="15"/>
    <x v="2"/>
    <s v="S002"/>
    <x v="0"/>
    <x v="0"/>
    <n v="4"/>
    <n v="6999000"/>
    <n v="0.15"/>
    <n v="23796600"/>
    <x v="2"/>
  </r>
  <r>
    <s v="TRX0438"/>
    <d v="2026-01-30T00:00:00"/>
    <x v="0"/>
    <x v="0"/>
    <n v="1"/>
    <s v="HP007"/>
    <x v="0"/>
    <x v="0"/>
    <s v="S005"/>
    <x v="4"/>
    <x v="4"/>
    <n v="2"/>
    <n v="6499000"/>
    <n v="0.1"/>
    <n v="11698200"/>
    <x v="1"/>
  </r>
  <r>
    <s v="TRX0030"/>
    <d v="2026-02-01T00:00:00"/>
    <x v="1"/>
    <x v="0"/>
    <n v="2"/>
    <s v="HP011"/>
    <x v="12"/>
    <x v="3"/>
    <s v="S003"/>
    <x v="3"/>
    <x v="3"/>
    <n v="3"/>
    <n v="2399000"/>
    <n v="0.05"/>
    <n v="6837150"/>
    <x v="0"/>
  </r>
  <r>
    <s v="TRX0317"/>
    <d v="2026-02-01T00:00:00"/>
    <x v="1"/>
    <x v="0"/>
    <n v="2"/>
    <s v="HP017"/>
    <x v="16"/>
    <x v="0"/>
    <s v="S006"/>
    <x v="5"/>
    <x v="4"/>
    <n v="1"/>
    <n v="8499000"/>
    <n v="0"/>
    <n v="8499000"/>
    <x v="1"/>
  </r>
  <r>
    <s v="TRX0408"/>
    <d v="2026-02-04T00:00:00"/>
    <x v="1"/>
    <x v="0"/>
    <n v="2"/>
    <s v="HP004"/>
    <x v="10"/>
    <x v="1"/>
    <s v="S006"/>
    <x v="5"/>
    <x v="4"/>
    <n v="1"/>
    <n v="14999000"/>
    <n v="0.05"/>
    <n v="14249050"/>
    <x v="3"/>
  </r>
  <r>
    <s v="TRX0278"/>
    <d v="2026-02-05T00:00:00"/>
    <x v="1"/>
    <x v="0"/>
    <n v="2"/>
    <s v="HP002"/>
    <x v="4"/>
    <x v="2"/>
    <s v="S005"/>
    <x v="4"/>
    <x v="4"/>
    <n v="2"/>
    <n v="3199000"/>
    <n v="0"/>
    <n v="6398000"/>
    <x v="2"/>
  </r>
  <r>
    <s v="TRX0341"/>
    <d v="2026-02-05T00:00:00"/>
    <x v="1"/>
    <x v="0"/>
    <n v="2"/>
    <s v="HP016"/>
    <x v="11"/>
    <x v="2"/>
    <s v="S010"/>
    <x v="8"/>
    <x v="1"/>
    <n v="1"/>
    <n v="3199000"/>
    <n v="0"/>
    <n v="3199000"/>
    <x v="1"/>
  </r>
  <r>
    <s v="TRX0488"/>
    <d v="2026-02-05T00:00:00"/>
    <x v="1"/>
    <x v="0"/>
    <n v="2"/>
    <s v="HP002"/>
    <x v="4"/>
    <x v="2"/>
    <s v="S003"/>
    <x v="3"/>
    <x v="3"/>
    <n v="3"/>
    <n v="3199000"/>
    <n v="0"/>
    <n v="9597000"/>
    <x v="1"/>
  </r>
  <r>
    <s v="TRX0069"/>
    <d v="2026-02-06T00:00:00"/>
    <x v="1"/>
    <x v="0"/>
    <n v="2"/>
    <s v="HP004"/>
    <x v="10"/>
    <x v="1"/>
    <s v="S006"/>
    <x v="5"/>
    <x v="4"/>
    <n v="1"/>
    <n v="14999000"/>
    <n v="0.15"/>
    <n v="12749150"/>
    <x v="1"/>
  </r>
  <r>
    <s v="TRX0423"/>
    <d v="2026-02-06T00:00:00"/>
    <x v="1"/>
    <x v="0"/>
    <n v="2"/>
    <s v="HP007"/>
    <x v="0"/>
    <x v="0"/>
    <s v="S002"/>
    <x v="0"/>
    <x v="0"/>
    <n v="2"/>
    <n v="6499000"/>
    <n v="0.05"/>
    <n v="12348100"/>
    <x v="1"/>
  </r>
  <r>
    <s v="TRX0354"/>
    <d v="2026-02-08T00:00:00"/>
    <x v="1"/>
    <x v="0"/>
    <n v="2"/>
    <s v="HP002"/>
    <x v="4"/>
    <x v="2"/>
    <s v="S002"/>
    <x v="0"/>
    <x v="0"/>
    <n v="1"/>
    <n v="3199000"/>
    <n v="0"/>
    <n v="3199000"/>
    <x v="0"/>
  </r>
  <r>
    <s v="TRX0471"/>
    <d v="2026-02-08T00:00:00"/>
    <x v="1"/>
    <x v="0"/>
    <n v="2"/>
    <s v="HP004"/>
    <x v="10"/>
    <x v="1"/>
    <s v="S007"/>
    <x v="7"/>
    <x v="2"/>
    <n v="1"/>
    <n v="14999000"/>
    <n v="0.15"/>
    <n v="12749150"/>
    <x v="1"/>
  </r>
  <r>
    <s v="TRX0446"/>
    <d v="2026-02-10T00:00:00"/>
    <x v="1"/>
    <x v="0"/>
    <n v="2"/>
    <s v="HP016"/>
    <x v="11"/>
    <x v="2"/>
    <s v="S005"/>
    <x v="4"/>
    <x v="4"/>
    <n v="1"/>
    <n v="3199000"/>
    <n v="0"/>
    <n v="3199000"/>
    <x v="1"/>
  </r>
  <r>
    <s v="TRX0133"/>
    <d v="2026-02-14T00:00:00"/>
    <x v="1"/>
    <x v="0"/>
    <n v="2"/>
    <s v="HP015"/>
    <x v="6"/>
    <x v="3"/>
    <s v="S008"/>
    <x v="2"/>
    <x v="2"/>
    <n v="2"/>
    <n v="1699000"/>
    <n v="0.05"/>
    <n v="3228100"/>
    <x v="0"/>
  </r>
  <r>
    <s v="TRX0400"/>
    <d v="2026-02-16T00:00:00"/>
    <x v="1"/>
    <x v="0"/>
    <n v="2"/>
    <s v="HP005"/>
    <x v="17"/>
    <x v="3"/>
    <s v="S008"/>
    <x v="2"/>
    <x v="2"/>
    <n v="2"/>
    <n v="1499000"/>
    <n v="0.05"/>
    <n v="2848100"/>
    <x v="2"/>
  </r>
  <r>
    <s v="TRX0120"/>
    <d v="2026-02-17T00:00:00"/>
    <x v="1"/>
    <x v="0"/>
    <n v="2"/>
    <s v="HP015"/>
    <x v="6"/>
    <x v="3"/>
    <s v="S009"/>
    <x v="1"/>
    <x v="1"/>
    <n v="2"/>
    <n v="1699000"/>
    <n v="0.05"/>
    <n v="3228100"/>
    <x v="3"/>
  </r>
  <r>
    <s v="TRX0310"/>
    <d v="2026-02-17T00:00:00"/>
    <x v="1"/>
    <x v="0"/>
    <n v="2"/>
    <s v="HP006"/>
    <x v="7"/>
    <x v="2"/>
    <s v="S004"/>
    <x v="9"/>
    <x v="3"/>
    <n v="2"/>
    <n v="2799000"/>
    <n v="0.05"/>
    <n v="5318100"/>
    <x v="2"/>
  </r>
  <r>
    <s v="TRX0397"/>
    <d v="2026-02-18T00:00:00"/>
    <x v="1"/>
    <x v="0"/>
    <n v="2"/>
    <s v="HP003"/>
    <x v="9"/>
    <x v="2"/>
    <s v="S001"/>
    <x v="6"/>
    <x v="0"/>
    <n v="4"/>
    <n v="5199000"/>
    <n v="0.1"/>
    <n v="18716400"/>
    <x v="2"/>
  </r>
  <r>
    <s v="TRX0238"/>
    <d v="2026-02-19T00:00:00"/>
    <x v="1"/>
    <x v="0"/>
    <n v="2"/>
    <s v="HP008"/>
    <x v="5"/>
    <x v="3"/>
    <s v="S004"/>
    <x v="9"/>
    <x v="3"/>
    <n v="1"/>
    <n v="2499000"/>
    <n v="0.05"/>
    <n v="2374050"/>
    <x v="2"/>
  </r>
  <r>
    <s v="TRX0478"/>
    <d v="2026-02-19T00:00:00"/>
    <x v="1"/>
    <x v="0"/>
    <n v="2"/>
    <s v="HP010"/>
    <x v="18"/>
    <x v="1"/>
    <s v="S001"/>
    <x v="6"/>
    <x v="0"/>
    <n v="2"/>
    <n v="13999000"/>
    <n v="0"/>
    <n v="27998000"/>
    <x v="1"/>
  </r>
  <r>
    <s v="TRX0215"/>
    <d v="2026-02-21T00:00:00"/>
    <x v="1"/>
    <x v="0"/>
    <n v="2"/>
    <s v="HP005"/>
    <x v="17"/>
    <x v="3"/>
    <s v="S002"/>
    <x v="0"/>
    <x v="0"/>
    <n v="1"/>
    <n v="1499000"/>
    <n v="0"/>
    <n v="1499000"/>
    <x v="1"/>
  </r>
  <r>
    <s v="TRX0411"/>
    <d v="2026-02-21T00:00:00"/>
    <x v="1"/>
    <x v="0"/>
    <n v="2"/>
    <s v="HP010"/>
    <x v="18"/>
    <x v="1"/>
    <s v="S006"/>
    <x v="5"/>
    <x v="4"/>
    <n v="1"/>
    <n v="13999000"/>
    <n v="0"/>
    <n v="13999000"/>
    <x v="2"/>
  </r>
  <r>
    <s v="TRX0054"/>
    <d v="2026-02-22T00:00:00"/>
    <x v="1"/>
    <x v="0"/>
    <n v="2"/>
    <s v="HP019"/>
    <x v="13"/>
    <x v="1"/>
    <s v="S002"/>
    <x v="0"/>
    <x v="0"/>
    <n v="2"/>
    <n v="14999000"/>
    <n v="0"/>
    <n v="29998000"/>
    <x v="3"/>
  </r>
  <r>
    <s v="TRX0484"/>
    <d v="2026-02-22T00:00:00"/>
    <x v="1"/>
    <x v="0"/>
    <n v="2"/>
    <s v="HP014"/>
    <x v="14"/>
    <x v="2"/>
    <s v="S008"/>
    <x v="2"/>
    <x v="2"/>
    <n v="3"/>
    <n v="5499000"/>
    <n v="0.1"/>
    <n v="14847300"/>
    <x v="2"/>
  </r>
  <r>
    <s v="TRX0293"/>
    <d v="2026-02-23T00:00:00"/>
    <x v="1"/>
    <x v="0"/>
    <n v="2"/>
    <s v="HP002"/>
    <x v="4"/>
    <x v="2"/>
    <s v="S008"/>
    <x v="2"/>
    <x v="2"/>
    <n v="3"/>
    <n v="3199000"/>
    <n v="0.15"/>
    <n v="8157450"/>
    <x v="2"/>
  </r>
  <r>
    <s v="TRX0316"/>
    <d v="2026-02-23T00:00:00"/>
    <x v="1"/>
    <x v="0"/>
    <n v="2"/>
    <s v="HP009"/>
    <x v="2"/>
    <x v="2"/>
    <s v="S002"/>
    <x v="0"/>
    <x v="0"/>
    <n v="1"/>
    <n v="7499000"/>
    <n v="0"/>
    <n v="7499000"/>
    <x v="1"/>
  </r>
  <r>
    <s v="TRX0097"/>
    <d v="2026-02-24T00:00:00"/>
    <x v="1"/>
    <x v="0"/>
    <n v="2"/>
    <s v="HP006"/>
    <x v="7"/>
    <x v="2"/>
    <s v="S003"/>
    <x v="3"/>
    <x v="3"/>
    <n v="2"/>
    <n v="2799000"/>
    <n v="0.05"/>
    <n v="5318100"/>
    <x v="3"/>
  </r>
  <r>
    <s v="TRX0159"/>
    <d v="2026-02-24T00:00:00"/>
    <x v="1"/>
    <x v="0"/>
    <n v="2"/>
    <s v="HP005"/>
    <x v="17"/>
    <x v="3"/>
    <s v="S004"/>
    <x v="9"/>
    <x v="3"/>
    <n v="1"/>
    <n v="1499000"/>
    <n v="0.15"/>
    <n v="1274150"/>
    <x v="0"/>
  </r>
  <r>
    <s v="TRX0345"/>
    <d v="2026-02-24T00:00:00"/>
    <x v="1"/>
    <x v="0"/>
    <n v="2"/>
    <s v="HP005"/>
    <x v="17"/>
    <x v="3"/>
    <s v="S003"/>
    <x v="3"/>
    <x v="3"/>
    <n v="1"/>
    <n v="1499000"/>
    <n v="0.05"/>
    <n v="1424050"/>
    <x v="2"/>
  </r>
  <r>
    <s v="TRX0053"/>
    <d v="2026-02-25T00:00:00"/>
    <x v="1"/>
    <x v="0"/>
    <n v="2"/>
    <s v="HP005"/>
    <x v="17"/>
    <x v="3"/>
    <s v="S010"/>
    <x v="8"/>
    <x v="1"/>
    <n v="1"/>
    <n v="1499000"/>
    <n v="0.05"/>
    <n v="1424050"/>
    <x v="3"/>
  </r>
  <r>
    <s v="TRX0394"/>
    <d v="2026-02-25T00:00:00"/>
    <x v="1"/>
    <x v="0"/>
    <n v="2"/>
    <s v="HP003"/>
    <x v="9"/>
    <x v="2"/>
    <s v="S005"/>
    <x v="4"/>
    <x v="4"/>
    <n v="1"/>
    <n v="5199000"/>
    <n v="0.1"/>
    <n v="4679100"/>
    <x v="1"/>
  </r>
  <r>
    <s v="TRX0127"/>
    <d v="2026-02-27T00:00:00"/>
    <x v="1"/>
    <x v="0"/>
    <n v="2"/>
    <s v="HP012"/>
    <x v="15"/>
    <x v="2"/>
    <s v="S004"/>
    <x v="9"/>
    <x v="3"/>
    <n v="2"/>
    <n v="6999000"/>
    <n v="0.1"/>
    <n v="12598200"/>
    <x v="2"/>
  </r>
  <r>
    <s v="TRX0267"/>
    <d v="2026-02-27T00:00:00"/>
    <x v="1"/>
    <x v="0"/>
    <n v="2"/>
    <s v="HP011"/>
    <x v="12"/>
    <x v="3"/>
    <s v="S009"/>
    <x v="1"/>
    <x v="1"/>
    <n v="3"/>
    <n v="2399000"/>
    <n v="0.1"/>
    <n v="6477300"/>
    <x v="3"/>
  </r>
  <r>
    <s v="TRX0405"/>
    <d v="2026-03-01T00:00:00"/>
    <x v="2"/>
    <x v="0"/>
    <n v="3"/>
    <s v="HP003"/>
    <x v="9"/>
    <x v="2"/>
    <s v="S007"/>
    <x v="7"/>
    <x v="2"/>
    <n v="1"/>
    <n v="5199000"/>
    <n v="0.15"/>
    <n v="4419150"/>
    <x v="1"/>
  </r>
  <r>
    <s v="TRX0153"/>
    <d v="2026-03-03T00:00:00"/>
    <x v="2"/>
    <x v="0"/>
    <n v="3"/>
    <s v="HP019"/>
    <x v="13"/>
    <x v="1"/>
    <s v="S010"/>
    <x v="8"/>
    <x v="1"/>
    <n v="2"/>
    <n v="14999000"/>
    <n v="0"/>
    <n v="29998000"/>
    <x v="1"/>
  </r>
  <r>
    <s v="TRX0467"/>
    <d v="2026-03-05T00:00:00"/>
    <x v="2"/>
    <x v="0"/>
    <n v="3"/>
    <s v="HP004"/>
    <x v="10"/>
    <x v="1"/>
    <s v="S003"/>
    <x v="3"/>
    <x v="3"/>
    <n v="2"/>
    <n v="14999000"/>
    <n v="0.1"/>
    <n v="26998200"/>
    <x v="1"/>
  </r>
  <r>
    <s v="TRX0486"/>
    <d v="2026-03-06T00:00:00"/>
    <x v="2"/>
    <x v="0"/>
    <n v="3"/>
    <s v="HP017"/>
    <x v="16"/>
    <x v="0"/>
    <s v="S004"/>
    <x v="9"/>
    <x v="3"/>
    <n v="2"/>
    <n v="8499000"/>
    <n v="0"/>
    <n v="16998000"/>
    <x v="1"/>
  </r>
  <r>
    <s v="TRX0200"/>
    <d v="2026-03-07T00:00:00"/>
    <x v="2"/>
    <x v="0"/>
    <n v="3"/>
    <s v="HP015"/>
    <x v="6"/>
    <x v="3"/>
    <s v="S007"/>
    <x v="7"/>
    <x v="2"/>
    <n v="2"/>
    <n v="1699000"/>
    <n v="0.1"/>
    <n v="3058200"/>
    <x v="2"/>
  </r>
  <r>
    <s v="TRX0363"/>
    <d v="2026-03-07T00:00:00"/>
    <x v="2"/>
    <x v="0"/>
    <n v="3"/>
    <s v="HP007"/>
    <x v="0"/>
    <x v="0"/>
    <s v="S006"/>
    <x v="5"/>
    <x v="4"/>
    <n v="5"/>
    <n v="6499000"/>
    <n v="0.05"/>
    <n v="30870250"/>
    <x v="0"/>
  </r>
  <r>
    <s v="TRX0448"/>
    <d v="2026-03-07T00:00:00"/>
    <x v="2"/>
    <x v="0"/>
    <n v="3"/>
    <s v="HP006"/>
    <x v="7"/>
    <x v="2"/>
    <s v="S001"/>
    <x v="6"/>
    <x v="0"/>
    <n v="4"/>
    <n v="2799000"/>
    <n v="0.05"/>
    <n v="10636200"/>
    <x v="2"/>
  </r>
  <r>
    <s v="TRX0116"/>
    <d v="2026-03-09T00:00:00"/>
    <x v="2"/>
    <x v="0"/>
    <n v="3"/>
    <s v="HP006"/>
    <x v="7"/>
    <x v="2"/>
    <s v="S003"/>
    <x v="3"/>
    <x v="3"/>
    <n v="1"/>
    <n v="2799000"/>
    <n v="0.1"/>
    <n v="2519100"/>
    <x v="3"/>
  </r>
  <r>
    <s v="TRX0460"/>
    <d v="2026-03-09T00:00:00"/>
    <x v="2"/>
    <x v="0"/>
    <n v="3"/>
    <s v="HP013"/>
    <x v="8"/>
    <x v="3"/>
    <s v="S008"/>
    <x v="2"/>
    <x v="2"/>
    <n v="1"/>
    <n v="2299000"/>
    <n v="0"/>
    <n v="2299000"/>
    <x v="2"/>
  </r>
  <r>
    <s v="TRX0454"/>
    <d v="2026-03-10T00:00:00"/>
    <x v="2"/>
    <x v="0"/>
    <n v="3"/>
    <s v="HP001"/>
    <x v="3"/>
    <x v="3"/>
    <s v="S004"/>
    <x v="9"/>
    <x v="3"/>
    <n v="2"/>
    <n v="1699000"/>
    <n v="0"/>
    <n v="3398000"/>
    <x v="3"/>
  </r>
  <r>
    <s v="TRX0147"/>
    <d v="2026-03-11T00:00:00"/>
    <x v="2"/>
    <x v="0"/>
    <n v="3"/>
    <s v="HP015"/>
    <x v="6"/>
    <x v="3"/>
    <s v="S002"/>
    <x v="0"/>
    <x v="0"/>
    <n v="1"/>
    <n v="1699000"/>
    <n v="0.1"/>
    <n v="1529100"/>
    <x v="0"/>
  </r>
  <r>
    <s v="TRX0082"/>
    <d v="2026-03-12T00:00:00"/>
    <x v="2"/>
    <x v="0"/>
    <n v="3"/>
    <s v="HP007"/>
    <x v="0"/>
    <x v="0"/>
    <s v="S002"/>
    <x v="0"/>
    <x v="0"/>
    <n v="3"/>
    <n v="6499000"/>
    <n v="0"/>
    <n v="19497000"/>
    <x v="1"/>
  </r>
  <r>
    <s v="TRX0109"/>
    <d v="2026-03-12T00:00:00"/>
    <x v="2"/>
    <x v="0"/>
    <n v="3"/>
    <s v="HP013"/>
    <x v="8"/>
    <x v="3"/>
    <s v="S002"/>
    <x v="0"/>
    <x v="0"/>
    <n v="4"/>
    <n v="2299000"/>
    <n v="0.05"/>
    <n v="8736200"/>
    <x v="2"/>
  </r>
  <r>
    <s v="TRX0114"/>
    <d v="2026-03-12T00:00:00"/>
    <x v="2"/>
    <x v="0"/>
    <n v="3"/>
    <s v="HP019"/>
    <x v="13"/>
    <x v="1"/>
    <s v="S008"/>
    <x v="2"/>
    <x v="2"/>
    <n v="2"/>
    <n v="14999000"/>
    <n v="0"/>
    <n v="29998000"/>
    <x v="0"/>
  </r>
  <r>
    <s v="TRX0102"/>
    <d v="2026-03-13T00:00:00"/>
    <x v="2"/>
    <x v="0"/>
    <n v="3"/>
    <s v="HP006"/>
    <x v="7"/>
    <x v="2"/>
    <s v="S010"/>
    <x v="8"/>
    <x v="1"/>
    <n v="1"/>
    <n v="2799000"/>
    <n v="0"/>
    <n v="2799000"/>
    <x v="2"/>
  </r>
  <r>
    <s v="TRX0350"/>
    <d v="2026-03-13T00:00:00"/>
    <x v="2"/>
    <x v="0"/>
    <n v="3"/>
    <s v="HP002"/>
    <x v="4"/>
    <x v="2"/>
    <s v="S010"/>
    <x v="8"/>
    <x v="1"/>
    <n v="2"/>
    <n v="3199000"/>
    <n v="0"/>
    <n v="6398000"/>
    <x v="0"/>
  </r>
  <r>
    <s v="TRX0264"/>
    <d v="2026-03-14T00:00:00"/>
    <x v="2"/>
    <x v="0"/>
    <n v="3"/>
    <s v="HP001"/>
    <x v="3"/>
    <x v="3"/>
    <s v="S004"/>
    <x v="9"/>
    <x v="3"/>
    <n v="3"/>
    <n v="1699000"/>
    <n v="0"/>
    <n v="5097000"/>
    <x v="1"/>
  </r>
  <r>
    <s v="TRX0311"/>
    <d v="2026-03-14T00:00:00"/>
    <x v="2"/>
    <x v="0"/>
    <n v="3"/>
    <s v="HP010"/>
    <x v="18"/>
    <x v="1"/>
    <s v="S006"/>
    <x v="5"/>
    <x v="4"/>
    <n v="3"/>
    <n v="13999000"/>
    <n v="0"/>
    <n v="41997000"/>
    <x v="1"/>
  </r>
  <r>
    <s v="TRX0465"/>
    <d v="2026-03-14T00:00:00"/>
    <x v="2"/>
    <x v="0"/>
    <n v="3"/>
    <s v="HP018"/>
    <x v="1"/>
    <x v="1"/>
    <s v="S007"/>
    <x v="7"/>
    <x v="2"/>
    <n v="4"/>
    <n v="12499000"/>
    <n v="0"/>
    <n v="49996000"/>
    <x v="0"/>
  </r>
  <r>
    <s v="TRX0299"/>
    <d v="2026-03-15T00:00:00"/>
    <x v="2"/>
    <x v="0"/>
    <n v="3"/>
    <s v="HP014"/>
    <x v="14"/>
    <x v="2"/>
    <s v="S001"/>
    <x v="6"/>
    <x v="0"/>
    <n v="1"/>
    <n v="5499000"/>
    <n v="0.1"/>
    <n v="4949100"/>
    <x v="1"/>
  </r>
  <r>
    <s v="TRX0174"/>
    <d v="2026-03-16T00:00:00"/>
    <x v="2"/>
    <x v="0"/>
    <n v="3"/>
    <s v="HP007"/>
    <x v="0"/>
    <x v="0"/>
    <s v="S006"/>
    <x v="5"/>
    <x v="4"/>
    <n v="2"/>
    <n v="6499000"/>
    <n v="0.1"/>
    <n v="11698200"/>
    <x v="2"/>
  </r>
  <r>
    <s v="TRX0413"/>
    <d v="2026-03-16T00:00:00"/>
    <x v="2"/>
    <x v="0"/>
    <n v="3"/>
    <s v="HP004"/>
    <x v="10"/>
    <x v="1"/>
    <s v="S006"/>
    <x v="5"/>
    <x v="4"/>
    <n v="3"/>
    <n v="14999000"/>
    <n v="0"/>
    <n v="44997000"/>
    <x v="3"/>
  </r>
  <r>
    <s v="TRX0201"/>
    <d v="2026-03-17T00:00:00"/>
    <x v="2"/>
    <x v="0"/>
    <n v="3"/>
    <s v="HP009"/>
    <x v="2"/>
    <x v="2"/>
    <s v="S002"/>
    <x v="0"/>
    <x v="0"/>
    <n v="2"/>
    <n v="7499000"/>
    <n v="0.05"/>
    <n v="14248100"/>
    <x v="2"/>
  </r>
  <r>
    <s v="TRX0119"/>
    <d v="2026-03-18T00:00:00"/>
    <x v="2"/>
    <x v="0"/>
    <n v="3"/>
    <s v="HP009"/>
    <x v="2"/>
    <x v="2"/>
    <s v="S001"/>
    <x v="6"/>
    <x v="0"/>
    <n v="5"/>
    <n v="7499000"/>
    <n v="0"/>
    <n v="37495000"/>
    <x v="2"/>
  </r>
  <r>
    <s v="TRX0302"/>
    <d v="2026-03-18T00:00:00"/>
    <x v="2"/>
    <x v="0"/>
    <n v="3"/>
    <s v="HP013"/>
    <x v="8"/>
    <x v="3"/>
    <s v="S002"/>
    <x v="0"/>
    <x v="0"/>
    <n v="2"/>
    <n v="2299000"/>
    <n v="0"/>
    <n v="4598000"/>
    <x v="1"/>
  </r>
  <r>
    <s v="TRX0309"/>
    <d v="2026-03-18T00:00:00"/>
    <x v="2"/>
    <x v="0"/>
    <n v="3"/>
    <s v="HP004"/>
    <x v="10"/>
    <x v="1"/>
    <s v="S004"/>
    <x v="9"/>
    <x v="3"/>
    <n v="5"/>
    <n v="14999000"/>
    <n v="0.05"/>
    <n v="71245250"/>
    <x v="3"/>
  </r>
  <r>
    <s v="TRX0475"/>
    <d v="2026-03-19T00:00:00"/>
    <x v="2"/>
    <x v="0"/>
    <n v="3"/>
    <s v="HP012"/>
    <x v="15"/>
    <x v="2"/>
    <s v="S003"/>
    <x v="3"/>
    <x v="3"/>
    <n v="1"/>
    <n v="6999000"/>
    <n v="0.1"/>
    <n v="6299100"/>
    <x v="2"/>
  </r>
  <r>
    <s v="TRX0179"/>
    <d v="2026-03-20T00:00:00"/>
    <x v="2"/>
    <x v="0"/>
    <n v="3"/>
    <s v="HP011"/>
    <x v="12"/>
    <x v="3"/>
    <s v="S008"/>
    <x v="2"/>
    <x v="2"/>
    <n v="1"/>
    <n v="2399000"/>
    <n v="0.1"/>
    <n v="2159100"/>
    <x v="2"/>
  </r>
  <r>
    <s v="TRX0059"/>
    <d v="2026-03-23T00:00:00"/>
    <x v="2"/>
    <x v="0"/>
    <n v="3"/>
    <s v="HP007"/>
    <x v="0"/>
    <x v="0"/>
    <s v="S008"/>
    <x v="2"/>
    <x v="2"/>
    <n v="1"/>
    <n v="6499000"/>
    <n v="0.05"/>
    <n v="6174050"/>
    <x v="1"/>
  </r>
  <r>
    <s v="TRX0098"/>
    <d v="2026-03-23T00:00:00"/>
    <x v="2"/>
    <x v="0"/>
    <n v="3"/>
    <s v="HP019"/>
    <x v="13"/>
    <x v="1"/>
    <s v="S004"/>
    <x v="9"/>
    <x v="3"/>
    <n v="1"/>
    <n v="14999000"/>
    <n v="0.1"/>
    <n v="13499100"/>
    <x v="3"/>
  </r>
  <r>
    <s v="TRX0131"/>
    <d v="2026-03-23T00:00:00"/>
    <x v="2"/>
    <x v="0"/>
    <n v="3"/>
    <s v="HP012"/>
    <x v="15"/>
    <x v="2"/>
    <s v="S002"/>
    <x v="0"/>
    <x v="0"/>
    <n v="2"/>
    <n v="6999000"/>
    <n v="0"/>
    <n v="13998000"/>
    <x v="2"/>
  </r>
  <r>
    <s v="TRX0172"/>
    <d v="2026-03-23T00:00:00"/>
    <x v="2"/>
    <x v="0"/>
    <n v="3"/>
    <s v="HP018"/>
    <x v="1"/>
    <x v="1"/>
    <s v="S007"/>
    <x v="7"/>
    <x v="2"/>
    <n v="1"/>
    <n v="12499000"/>
    <n v="0.1"/>
    <n v="11249100"/>
    <x v="0"/>
  </r>
  <r>
    <s v="TRX0410"/>
    <d v="2026-03-23T00:00:00"/>
    <x v="2"/>
    <x v="0"/>
    <n v="3"/>
    <s v="HP002"/>
    <x v="4"/>
    <x v="2"/>
    <s v="S002"/>
    <x v="0"/>
    <x v="0"/>
    <n v="2"/>
    <n v="3199000"/>
    <n v="0"/>
    <n v="6398000"/>
    <x v="2"/>
  </r>
  <r>
    <s v="TRX0141"/>
    <d v="2026-03-25T00:00:00"/>
    <x v="2"/>
    <x v="0"/>
    <n v="3"/>
    <s v="HP010"/>
    <x v="18"/>
    <x v="1"/>
    <s v="S009"/>
    <x v="1"/>
    <x v="1"/>
    <n v="2"/>
    <n v="13999000"/>
    <n v="0"/>
    <n v="27998000"/>
    <x v="3"/>
  </r>
  <r>
    <s v="TRX0085"/>
    <d v="2026-03-26T00:00:00"/>
    <x v="2"/>
    <x v="0"/>
    <n v="3"/>
    <s v="HP004"/>
    <x v="10"/>
    <x v="1"/>
    <s v="S006"/>
    <x v="5"/>
    <x v="4"/>
    <n v="4"/>
    <n v="14999000"/>
    <n v="0.05"/>
    <n v="56996200"/>
    <x v="0"/>
  </r>
  <r>
    <s v="TRX0337"/>
    <d v="2026-03-27T00:00:00"/>
    <x v="2"/>
    <x v="0"/>
    <n v="3"/>
    <s v="HP019"/>
    <x v="13"/>
    <x v="1"/>
    <s v="S005"/>
    <x v="4"/>
    <x v="4"/>
    <n v="4"/>
    <n v="14999000"/>
    <n v="0"/>
    <n v="59996000"/>
    <x v="0"/>
  </r>
  <r>
    <s v="TRX0431"/>
    <d v="2026-03-28T00:00:00"/>
    <x v="2"/>
    <x v="0"/>
    <n v="3"/>
    <s v="HP006"/>
    <x v="7"/>
    <x v="2"/>
    <s v="S008"/>
    <x v="2"/>
    <x v="2"/>
    <n v="1"/>
    <n v="2799000"/>
    <n v="0.1"/>
    <n v="2519100"/>
    <x v="0"/>
  </r>
  <r>
    <s v="TRX0180"/>
    <d v="2026-03-29T00:00:00"/>
    <x v="2"/>
    <x v="0"/>
    <n v="3"/>
    <s v="HP018"/>
    <x v="1"/>
    <x v="1"/>
    <s v="S008"/>
    <x v="2"/>
    <x v="2"/>
    <n v="5"/>
    <n v="12499000"/>
    <n v="0.05"/>
    <n v="59370250"/>
    <x v="3"/>
  </r>
  <r>
    <s v="TRX0355"/>
    <d v="2026-03-29T00:00:00"/>
    <x v="2"/>
    <x v="0"/>
    <n v="3"/>
    <s v="HP006"/>
    <x v="7"/>
    <x v="2"/>
    <s v="S007"/>
    <x v="7"/>
    <x v="2"/>
    <n v="3"/>
    <n v="2799000"/>
    <n v="0.1"/>
    <n v="7557300"/>
    <x v="3"/>
  </r>
  <r>
    <s v="TRX0303"/>
    <d v="2026-03-31T00:00:00"/>
    <x v="2"/>
    <x v="0"/>
    <n v="3"/>
    <s v="HP009"/>
    <x v="2"/>
    <x v="2"/>
    <s v="S004"/>
    <x v="9"/>
    <x v="3"/>
    <n v="1"/>
    <n v="7499000"/>
    <n v="0.05"/>
    <n v="7124050"/>
    <x v="0"/>
  </r>
  <r>
    <s v="TRX0319"/>
    <d v="2026-03-31T00:00:00"/>
    <x v="2"/>
    <x v="0"/>
    <n v="3"/>
    <s v="HP007"/>
    <x v="0"/>
    <x v="0"/>
    <s v="S004"/>
    <x v="9"/>
    <x v="3"/>
    <n v="1"/>
    <n v="6499000"/>
    <n v="0"/>
    <n v="6499000"/>
    <x v="2"/>
  </r>
  <r>
    <s v="TRX0046"/>
    <d v="2026-04-01T00:00:00"/>
    <x v="3"/>
    <x v="0"/>
    <n v="4"/>
    <s v="HP013"/>
    <x v="8"/>
    <x v="3"/>
    <s v="S003"/>
    <x v="3"/>
    <x v="3"/>
    <n v="1"/>
    <n v="2299000"/>
    <n v="0.1"/>
    <n v="2069100"/>
    <x v="3"/>
  </r>
  <r>
    <s v="TRX0362"/>
    <d v="2026-04-01T00:00:00"/>
    <x v="3"/>
    <x v="0"/>
    <n v="4"/>
    <s v="HP001"/>
    <x v="3"/>
    <x v="3"/>
    <s v="S003"/>
    <x v="3"/>
    <x v="3"/>
    <n v="5"/>
    <n v="1699000"/>
    <n v="0.15"/>
    <n v="7220750"/>
    <x v="3"/>
  </r>
  <r>
    <s v="TRX0292"/>
    <d v="2026-04-04T00:00:00"/>
    <x v="3"/>
    <x v="0"/>
    <n v="4"/>
    <s v="HP001"/>
    <x v="3"/>
    <x v="3"/>
    <s v="S010"/>
    <x v="8"/>
    <x v="1"/>
    <n v="3"/>
    <n v="1699000"/>
    <n v="0"/>
    <n v="5097000"/>
    <x v="1"/>
  </r>
  <r>
    <s v="TRX0404"/>
    <d v="2026-04-04T00:00:00"/>
    <x v="3"/>
    <x v="0"/>
    <n v="4"/>
    <s v="HP002"/>
    <x v="4"/>
    <x v="2"/>
    <s v="S005"/>
    <x v="4"/>
    <x v="4"/>
    <n v="1"/>
    <n v="3199000"/>
    <n v="0.05"/>
    <n v="3039050"/>
    <x v="3"/>
  </r>
  <r>
    <s v="TRX0058"/>
    <d v="2026-04-05T00:00:00"/>
    <x v="3"/>
    <x v="0"/>
    <n v="4"/>
    <s v="HP014"/>
    <x v="14"/>
    <x v="2"/>
    <s v="S001"/>
    <x v="6"/>
    <x v="0"/>
    <n v="1"/>
    <n v="5499000"/>
    <n v="0.1"/>
    <n v="4949100"/>
    <x v="1"/>
  </r>
  <r>
    <s v="TRX0452"/>
    <d v="2026-04-05T00:00:00"/>
    <x v="3"/>
    <x v="0"/>
    <n v="4"/>
    <s v="HP006"/>
    <x v="7"/>
    <x v="2"/>
    <s v="S009"/>
    <x v="1"/>
    <x v="1"/>
    <n v="1"/>
    <n v="2799000"/>
    <n v="0"/>
    <n v="2799000"/>
    <x v="2"/>
  </r>
  <r>
    <s v="TRX0118"/>
    <d v="2026-04-07T00:00:00"/>
    <x v="3"/>
    <x v="0"/>
    <n v="4"/>
    <s v="HP008"/>
    <x v="5"/>
    <x v="3"/>
    <s v="S008"/>
    <x v="2"/>
    <x v="2"/>
    <n v="1"/>
    <n v="2499000"/>
    <n v="0"/>
    <n v="2499000"/>
    <x v="3"/>
  </r>
  <r>
    <s v="TRX0227"/>
    <d v="2026-04-07T00:00:00"/>
    <x v="3"/>
    <x v="0"/>
    <n v="4"/>
    <s v="HP009"/>
    <x v="2"/>
    <x v="2"/>
    <s v="S010"/>
    <x v="8"/>
    <x v="1"/>
    <n v="4"/>
    <n v="7499000"/>
    <n v="0"/>
    <n v="29996000"/>
    <x v="3"/>
  </r>
  <r>
    <s v="TRX0270"/>
    <d v="2026-04-07T00:00:00"/>
    <x v="3"/>
    <x v="0"/>
    <n v="4"/>
    <s v="HP003"/>
    <x v="9"/>
    <x v="2"/>
    <s v="S008"/>
    <x v="2"/>
    <x v="2"/>
    <n v="2"/>
    <n v="5199000"/>
    <n v="0.1"/>
    <n v="9358200"/>
    <x v="2"/>
  </r>
  <r>
    <s v="TRX0248"/>
    <d v="2026-04-08T00:00:00"/>
    <x v="3"/>
    <x v="0"/>
    <n v="4"/>
    <s v="HP011"/>
    <x v="12"/>
    <x v="3"/>
    <s v="S004"/>
    <x v="9"/>
    <x v="3"/>
    <n v="2"/>
    <n v="2399000"/>
    <n v="0"/>
    <n v="4798000"/>
    <x v="2"/>
  </r>
  <r>
    <s v="TRX0297"/>
    <d v="2026-04-08T00:00:00"/>
    <x v="3"/>
    <x v="0"/>
    <n v="4"/>
    <s v="HP018"/>
    <x v="1"/>
    <x v="1"/>
    <s v="S010"/>
    <x v="8"/>
    <x v="1"/>
    <n v="2"/>
    <n v="12499000"/>
    <n v="0.05"/>
    <n v="23748100"/>
    <x v="2"/>
  </r>
  <r>
    <s v="TRX0464"/>
    <d v="2026-04-08T00:00:00"/>
    <x v="3"/>
    <x v="0"/>
    <n v="4"/>
    <s v="HP014"/>
    <x v="14"/>
    <x v="2"/>
    <s v="S006"/>
    <x v="5"/>
    <x v="4"/>
    <n v="1"/>
    <n v="5499000"/>
    <n v="0"/>
    <n v="5499000"/>
    <x v="3"/>
  </r>
  <r>
    <s v="TRX0304"/>
    <d v="2026-04-09T00:00:00"/>
    <x v="3"/>
    <x v="0"/>
    <n v="4"/>
    <s v="HP019"/>
    <x v="13"/>
    <x v="1"/>
    <s v="S005"/>
    <x v="4"/>
    <x v="4"/>
    <n v="1"/>
    <n v="14999000"/>
    <n v="0"/>
    <n v="14999000"/>
    <x v="0"/>
  </r>
  <r>
    <s v="TRX0377"/>
    <d v="2026-04-09T00:00:00"/>
    <x v="3"/>
    <x v="0"/>
    <n v="4"/>
    <s v="HP010"/>
    <x v="18"/>
    <x v="1"/>
    <s v="S009"/>
    <x v="1"/>
    <x v="1"/>
    <n v="5"/>
    <n v="13999000"/>
    <n v="0.1"/>
    <n v="62995500"/>
    <x v="3"/>
  </r>
  <r>
    <s v="TRX0403"/>
    <d v="2026-04-09T00:00:00"/>
    <x v="3"/>
    <x v="0"/>
    <n v="4"/>
    <s v="HP011"/>
    <x v="12"/>
    <x v="3"/>
    <s v="S009"/>
    <x v="1"/>
    <x v="1"/>
    <n v="2"/>
    <n v="2399000"/>
    <n v="0"/>
    <n v="4798000"/>
    <x v="0"/>
  </r>
  <r>
    <s v="TRX0461"/>
    <d v="2026-04-09T00:00:00"/>
    <x v="3"/>
    <x v="0"/>
    <n v="4"/>
    <s v="HP016"/>
    <x v="11"/>
    <x v="2"/>
    <s v="S009"/>
    <x v="1"/>
    <x v="1"/>
    <n v="4"/>
    <n v="3199000"/>
    <n v="0"/>
    <n v="12796000"/>
    <x v="1"/>
  </r>
  <r>
    <s v="TRX0468"/>
    <d v="2026-04-09T00:00:00"/>
    <x v="3"/>
    <x v="0"/>
    <n v="4"/>
    <s v="HP011"/>
    <x v="12"/>
    <x v="3"/>
    <s v="S002"/>
    <x v="0"/>
    <x v="0"/>
    <n v="3"/>
    <n v="2399000"/>
    <n v="0"/>
    <n v="7197000"/>
    <x v="2"/>
  </r>
  <r>
    <s v="TRX0357"/>
    <d v="2026-04-10T00:00:00"/>
    <x v="3"/>
    <x v="0"/>
    <n v="4"/>
    <s v="HP003"/>
    <x v="9"/>
    <x v="2"/>
    <s v="S001"/>
    <x v="6"/>
    <x v="0"/>
    <n v="1"/>
    <n v="5199000"/>
    <n v="0.1"/>
    <n v="4679100"/>
    <x v="2"/>
  </r>
  <r>
    <s v="TRX0359"/>
    <d v="2026-04-10T00:00:00"/>
    <x v="3"/>
    <x v="0"/>
    <n v="4"/>
    <s v="HP017"/>
    <x v="16"/>
    <x v="0"/>
    <s v="S007"/>
    <x v="7"/>
    <x v="2"/>
    <n v="4"/>
    <n v="8499000"/>
    <n v="0.05"/>
    <n v="32296200"/>
    <x v="2"/>
  </r>
  <r>
    <s v="TRX0420"/>
    <d v="2026-04-10T00:00:00"/>
    <x v="3"/>
    <x v="0"/>
    <n v="4"/>
    <s v="HP019"/>
    <x v="13"/>
    <x v="1"/>
    <s v="S007"/>
    <x v="7"/>
    <x v="2"/>
    <n v="2"/>
    <n v="14999000"/>
    <n v="0"/>
    <n v="29998000"/>
    <x v="1"/>
  </r>
  <r>
    <s v="TRX0014"/>
    <d v="2026-04-11T00:00:00"/>
    <x v="3"/>
    <x v="0"/>
    <n v="4"/>
    <s v="HP011"/>
    <x v="12"/>
    <x v="3"/>
    <s v="S009"/>
    <x v="1"/>
    <x v="1"/>
    <n v="4"/>
    <n v="2399000"/>
    <n v="0.1"/>
    <n v="8636400"/>
    <x v="0"/>
  </r>
  <r>
    <s v="TRX0226"/>
    <d v="2026-04-11T00:00:00"/>
    <x v="3"/>
    <x v="0"/>
    <n v="4"/>
    <s v="HP016"/>
    <x v="11"/>
    <x v="2"/>
    <s v="S001"/>
    <x v="6"/>
    <x v="0"/>
    <n v="2"/>
    <n v="3199000"/>
    <n v="0.05"/>
    <n v="6078100"/>
    <x v="1"/>
  </r>
  <r>
    <s v="TRX0060"/>
    <d v="2026-04-14T00:00:00"/>
    <x v="3"/>
    <x v="0"/>
    <n v="4"/>
    <s v="HP012"/>
    <x v="15"/>
    <x v="2"/>
    <s v="S009"/>
    <x v="1"/>
    <x v="1"/>
    <n v="1"/>
    <n v="6999000"/>
    <n v="0"/>
    <n v="6999000"/>
    <x v="1"/>
  </r>
  <r>
    <s v="TRX0125"/>
    <d v="2026-04-14T00:00:00"/>
    <x v="3"/>
    <x v="0"/>
    <n v="4"/>
    <s v="HP017"/>
    <x v="16"/>
    <x v="0"/>
    <s v="S005"/>
    <x v="4"/>
    <x v="4"/>
    <n v="2"/>
    <n v="8499000"/>
    <n v="0"/>
    <n v="16998000"/>
    <x v="3"/>
  </r>
  <r>
    <s v="TRX0372"/>
    <d v="2026-04-14T00:00:00"/>
    <x v="3"/>
    <x v="0"/>
    <n v="4"/>
    <s v="HP005"/>
    <x v="17"/>
    <x v="3"/>
    <s v="S004"/>
    <x v="9"/>
    <x v="3"/>
    <n v="2"/>
    <n v="1499000"/>
    <n v="0"/>
    <n v="2998000"/>
    <x v="3"/>
  </r>
  <r>
    <s v="TRX0392"/>
    <d v="2026-04-14T00:00:00"/>
    <x v="3"/>
    <x v="0"/>
    <n v="4"/>
    <s v="HP007"/>
    <x v="0"/>
    <x v="0"/>
    <s v="S009"/>
    <x v="1"/>
    <x v="1"/>
    <n v="3"/>
    <n v="6499000"/>
    <n v="0"/>
    <n v="19497000"/>
    <x v="1"/>
  </r>
  <r>
    <s v="TRX0434"/>
    <d v="2026-04-14T00:00:00"/>
    <x v="3"/>
    <x v="0"/>
    <n v="4"/>
    <s v="HP003"/>
    <x v="9"/>
    <x v="2"/>
    <s v="S005"/>
    <x v="4"/>
    <x v="4"/>
    <n v="2"/>
    <n v="5199000"/>
    <n v="0"/>
    <n v="10398000"/>
    <x v="2"/>
  </r>
  <r>
    <s v="TRX0214"/>
    <d v="2026-04-16T00:00:00"/>
    <x v="3"/>
    <x v="0"/>
    <n v="4"/>
    <s v="HP018"/>
    <x v="1"/>
    <x v="1"/>
    <s v="S010"/>
    <x v="8"/>
    <x v="1"/>
    <n v="1"/>
    <n v="12499000"/>
    <n v="0.05"/>
    <n v="11874050"/>
    <x v="1"/>
  </r>
  <r>
    <s v="TRX0384"/>
    <d v="2026-04-18T00:00:00"/>
    <x v="3"/>
    <x v="0"/>
    <n v="4"/>
    <s v="HP005"/>
    <x v="17"/>
    <x v="3"/>
    <s v="S001"/>
    <x v="6"/>
    <x v="0"/>
    <n v="5"/>
    <n v="1499000"/>
    <n v="0.15"/>
    <n v="6370750"/>
    <x v="0"/>
  </r>
  <r>
    <s v="TRX0435"/>
    <d v="2026-04-18T00:00:00"/>
    <x v="3"/>
    <x v="0"/>
    <n v="4"/>
    <s v="HP011"/>
    <x v="12"/>
    <x v="3"/>
    <s v="S005"/>
    <x v="4"/>
    <x v="4"/>
    <n v="1"/>
    <n v="2399000"/>
    <n v="0.05"/>
    <n v="2279050"/>
    <x v="3"/>
  </r>
  <r>
    <s v="TRX0132"/>
    <d v="2026-04-19T00:00:00"/>
    <x v="3"/>
    <x v="0"/>
    <n v="4"/>
    <s v="HP013"/>
    <x v="8"/>
    <x v="3"/>
    <s v="S004"/>
    <x v="9"/>
    <x v="3"/>
    <n v="1"/>
    <n v="2299000"/>
    <n v="0"/>
    <n v="2299000"/>
    <x v="3"/>
  </r>
  <r>
    <s v="TRX0138"/>
    <d v="2026-04-21T00:00:00"/>
    <x v="3"/>
    <x v="0"/>
    <n v="4"/>
    <s v="HP004"/>
    <x v="10"/>
    <x v="1"/>
    <s v="S009"/>
    <x v="1"/>
    <x v="1"/>
    <n v="1"/>
    <n v="14999000"/>
    <n v="0.05"/>
    <n v="14249050"/>
    <x v="3"/>
  </r>
  <r>
    <s v="TRX0271"/>
    <d v="2026-04-21T00:00:00"/>
    <x v="3"/>
    <x v="0"/>
    <n v="4"/>
    <s v="HP006"/>
    <x v="7"/>
    <x v="2"/>
    <s v="S007"/>
    <x v="7"/>
    <x v="2"/>
    <n v="2"/>
    <n v="2799000"/>
    <n v="0.05"/>
    <n v="5318100"/>
    <x v="1"/>
  </r>
  <r>
    <s v="TRX0344"/>
    <d v="2026-04-21T00:00:00"/>
    <x v="3"/>
    <x v="0"/>
    <n v="4"/>
    <s v="HP012"/>
    <x v="15"/>
    <x v="2"/>
    <s v="S007"/>
    <x v="7"/>
    <x v="2"/>
    <n v="4"/>
    <n v="6999000"/>
    <n v="0.1"/>
    <n v="25196400"/>
    <x v="2"/>
  </r>
  <r>
    <s v="TRX0013"/>
    <d v="2026-04-22T00:00:00"/>
    <x v="3"/>
    <x v="0"/>
    <n v="4"/>
    <s v="HP002"/>
    <x v="4"/>
    <x v="2"/>
    <s v="S010"/>
    <x v="8"/>
    <x v="1"/>
    <n v="1"/>
    <n v="3199000"/>
    <n v="0.05"/>
    <n v="3039050"/>
    <x v="2"/>
  </r>
  <r>
    <s v="TRX0211"/>
    <d v="2026-04-25T00:00:00"/>
    <x v="3"/>
    <x v="0"/>
    <n v="4"/>
    <s v="HP019"/>
    <x v="13"/>
    <x v="1"/>
    <s v="S010"/>
    <x v="8"/>
    <x v="1"/>
    <n v="2"/>
    <n v="14999000"/>
    <n v="0"/>
    <n v="29998000"/>
    <x v="3"/>
  </r>
  <r>
    <s v="TRX0427"/>
    <d v="2026-04-25T00:00:00"/>
    <x v="3"/>
    <x v="0"/>
    <n v="4"/>
    <s v="HP004"/>
    <x v="10"/>
    <x v="1"/>
    <s v="S003"/>
    <x v="3"/>
    <x v="3"/>
    <n v="2"/>
    <n v="14999000"/>
    <n v="0.05"/>
    <n v="28498100"/>
    <x v="0"/>
  </r>
  <r>
    <s v="TRX0447"/>
    <d v="2026-04-26T00:00:00"/>
    <x v="3"/>
    <x v="0"/>
    <n v="4"/>
    <s v="HP005"/>
    <x v="17"/>
    <x v="3"/>
    <s v="S003"/>
    <x v="3"/>
    <x v="3"/>
    <n v="4"/>
    <n v="1499000"/>
    <n v="0"/>
    <n v="5996000"/>
    <x v="0"/>
  </r>
  <r>
    <s v="TRX0453"/>
    <d v="2026-04-28T00:00:00"/>
    <x v="3"/>
    <x v="0"/>
    <n v="4"/>
    <s v="HP011"/>
    <x v="12"/>
    <x v="3"/>
    <s v="S008"/>
    <x v="2"/>
    <x v="2"/>
    <n v="1"/>
    <n v="2399000"/>
    <n v="0"/>
    <n v="2399000"/>
    <x v="0"/>
  </r>
  <r>
    <s v="TRX0111"/>
    <d v="2026-04-29T00:00:00"/>
    <x v="3"/>
    <x v="0"/>
    <n v="4"/>
    <s v="HP009"/>
    <x v="2"/>
    <x v="2"/>
    <s v="S002"/>
    <x v="0"/>
    <x v="0"/>
    <n v="1"/>
    <n v="7499000"/>
    <n v="0"/>
    <n v="7499000"/>
    <x v="2"/>
  </r>
  <r>
    <s v="TRX0233"/>
    <d v="2026-04-29T00:00:00"/>
    <x v="3"/>
    <x v="0"/>
    <n v="4"/>
    <s v="HP005"/>
    <x v="17"/>
    <x v="3"/>
    <s v="S006"/>
    <x v="5"/>
    <x v="4"/>
    <n v="1"/>
    <n v="1499000"/>
    <n v="0.1"/>
    <n v="1349100"/>
    <x v="1"/>
  </r>
  <r>
    <s v="TRX0037"/>
    <d v="2026-04-30T00:00:00"/>
    <x v="3"/>
    <x v="0"/>
    <n v="4"/>
    <s v="HP012"/>
    <x v="15"/>
    <x v="2"/>
    <s v="S003"/>
    <x v="3"/>
    <x v="3"/>
    <n v="2"/>
    <n v="6999000"/>
    <n v="0.15"/>
    <n v="11898300"/>
    <x v="0"/>
  </r>
  <r>
    <s v="TRX0163"/>
    <d v="2026-04-30T00:00:00"/>
    <x v="3"/>
    <x v="0"/>
    <n v="4"/>
    <s v="HP019"/>
    <x v="13"/>
    <x v="1"/>
    <s v="S002"/>
    <x v="0"/>
    <x v="0"/>
    <n v="1"/>
    <n v="14999000"/>
    <n v="0"/>
    <n v="14999000"/>
    <x v="2"/>
  </r>
  <r>
    <s v="TRX0199"/>
    <d v="2026-05-01T00:00:00"/>
    <x v="4"/>
    <x v="0"/>
    <n v="5"/>
    <s v="HP005"/>
    <x v="17"/>
    <x v="3"/>
    <s v="S010"/>
    <x v="8"/>
    <x v="1"/>
    <n v="3"/>
    <n v="1499000"/>
    <n v="0"/>
    <n v="4497000"/>
    <x v="1"/>
  </r>
  <r>
    <s v="TRX0287"/>
    <d v="2026-05-02T00:00:00"/>
    <x v="4"/>
    <x v="0"/>
    <n v="5"/>
    <s v="HP001"/>
    <x v="3"/>
    <x v="3"/>
    <s v="S004"/>
    <x v="9"/>
    <x v="3"/>
    <n v="1"/>
    <n v="1699000"/>
    <n v="0.05"/>
    <n v="1614050"/>
    <x v="1"/>
  </r>
  <r>
    <s v="TRX0364"/>
    <d v="2026-05-03T00:00:00"/>
    <x v="4"/>
    <x v="0"/>
    <n v="5"/>
    <s v="HP003"/>
    <x v="9"/>
    <x v="2"/>
    <s v="S004"/>
    <x v="9"/>
    <x v="3"/>
    <n v="2"/>
    <n v="5199000"/>
    <n v="0.1"/>
    <n v="9358200"/>
    <x v="3"/>
  </r>
  <r>
    <s v="TRX0231"/>
    <d v="2026-05-05T00:00:00"/>
    <x v="4"/>
    <x v="0"/>
    <n v="5"/>
    <s v="HP014"/>
    <x v="14"/>
    <x v="2"/>
    <s v="S004"/>
    <x v="9"/>
    <x v="3"/>
    <n v="1"/>
    <n v="5499000"/>
    <n v="0.05"/>
    <n v="5224050"/>
    <x v="0"/>
  </r>
  <r>
    <s v="TRX0288"/>
    <d v="2026-05-05T00:00:00"/>
    <x v="4"/>
    <x v="0"/>
    <n v="5"/>
    <s v="HP010"/>
    <x v="18"/>
    <x v="1"/>
    <s v="S010"/>
    <x v="8"/>
    <x v="1"/>
    <n v="3"/>
    <n v="13999000"/>
    <n v="0"/>
    <n v="41997000"/>
    <x v="3"/>
  </r>
  <r>
    <s v="TRX0379"/>
    <d v="2026-05-05T00:00:00"/>
    <x v="4"/>
    <x v="0"/>
    <n v="5"/>
    <s v="HP003"/>
    <x v="9"/>
    <x v="2"/>
    <s v="S006"/>
    <x v="5"/>
    <x v="4"/>
    <n v="1"/>
    <n v="5199000"/>
    <n v="0"/>
    <n v="5199000"/>
    <x v="1"/>
  </r>
  <r>
    <s v="TRX0258"/>
    <d v="2026-05-06T00:00:00"/>
    <x v="4"/>
    <x v="0"/>
    <n v="5"/>
    <s v="HP017"/>
    <x v="16"/>
    <x v="0"/>
    <s v="S005"/>
    <x v="4"/>
    <x v="4"/>
    <n v="2"/>
    <n v="8499000"/>
    <n v="0.05"/>
    <n v="16148100"/>
    <x v="3"/>
  </r>
  <r>
    <s v="TRX0036"/>
    <d v="2026-05-09T00:00:00"/>
    <x v="4"/>
    <x v="0"/>
    <n v="5"/>
    <s v="HP001"/>
    <x v="3"/>
    <x v="3"/>
    <s v="S010"/>
    <x v="8"/>
    <x v="1"/>
    <n v="3"/>
    <n v="1699000"/>
    <n v="0.05"/>
    <n v="4842150"/>
    <x v="0"/>
  </r>
  <r>
    <s v="TRX0204"/>
    <d v="2026-05-09T00:00:00"/>
    <x v="4"/>
    <x v="0"/>
    <n v="5"/>
    <s v="HP008"/>
    <x v="5"/>
    <x v="3"/>
    <s v="S009"/>
    <x v="1"/>
    <x v="1"/>
    <n v="1"/>
    <n v="2499000"/>
    <n v="0.1"/>
    <n v="2249100"/>
    <x v="0"/>
  </r>
  <r>
    <s v="TRX0034"/>
    <d v="2026-05-10T00:00:00"/>
    <x v="4"/>
    <x v="0"/>
    <n v="5"/>
    <s v="HP015"/>
    <x v="6"/>
    <x v="3"/>
    <s v="S003"/>
    <x v="3"/>
    <x v="3"/>
    <n v="2"/>
    <n v="1699000"/>
    <n v="0.1"/>
    <n v="3058200"/>
    <x v="0"/>
  </r>
  <r>
    <s v="TRX0228"/>
    <d v="2026-05-10T00:00:00"/>
    <x v="4"/>
    <x v="0"/>
    <n v="5"/>
    <s v="HP013"/>
    <x v="8"/>
    <x v="3"/>
    <s v="S002"/>
    <x v="0"/>
    <x v="0"/>
    <n v="1"/>
    <n v="2299000"/>
    <n v="0.1"/>
    <n v="2069100"/>
    <x v="3"/>
  </r>
  <r>
    <s v="TRX0492"/>
    <d v="2026-05-11T00:00:00"/>
    <x v="4"/>
    <x v="0"/>
    <n v="5"/>
    <s v="HP003"/>
    <x v="9"/>
    <x v="2"/>
    <s v="S007"/>
    <x v="7"/>
    <x v="2"/>
    <n v="2"/>
    <n v="5199000"/>
    <n v="0"/>
    <n v="10398000"/>
    <x v="3"/>
  </r>
  <r>
    <s v="TRX0195"/>
    <d v="2026-05-12T00:00:00"/>
    <x v="4"/>
    <x v="0"/>
    <n v="5"/>
    <s v="HP015"/>
    <x v="6"/>
    <x v="3"/>
    <s v="S006"/>
    <x v="5"/>
    <x v="4"/>
    <n v="4"/>
    <n v="1699000"/>
    <n v="0.1"/>
    <n v="6116400"/>
    <x v="0"/>
  </r>
  <r>
    <s v="TRX0440"/>
    <d v="2026-05-13T00:00:00"/>
    <x v="4"/>
    <x v="0"/>
    <n v="5"/>
    <s v="HP016"/>
    <x v="11"/>
    <x v="2"/>
    <s v="S008"/>
    <x v="2"/>
    <x v="2"/>
    <n v="3"/>
    <n v="3199000"/>
    <n v="0.1"/>
    <n v="8637300"/>
    <x v="2"/>
  </r>
  <r>
    <s v="TRX0110"/>
    <d v="2026-05-14T00:00:00"/>
    <x v="4"/>
    <x v="0"/>
    <n v="5"/>
    <s v="HP010"/>
    <x v="18"/>
    <x v="1"/>
    <s v="S005"/>
    <x v="4"/>
    <x v="4"/>
    <n v="1"/>
    <n v="13999000"/>
    <n v="0.1"/>
    <n v="12599100"/>
    <x v="0"/>
  </r>
  <r>
    <s v="TRX0032"/>
    <d v="2026-05-15T00:00:00"/>
    <x v="4"/>
    <x v="0"/>
    <n v="5"/>
    <s v="HP013"/>
    <x v="8"/>
    <x v="3"/>
    <s v="S008"/>
    <x v="2"/>
    <x v="2"/>
    <n v="5"/>
    <n v="2299000"/>
    <n v="0.15"/>
    <n v="9770750"/>
    <x v="0"/>
  </r>
  <r>
    <s v="TRX0145"/>
    <d v="2026-05-16T00:00:00"/>
    <x v="4"/>
    <x v="0"/>
    <n v="5"/>
    <s v="HP019"/>
    <x v="13"/>
    <x v="1"/>
    <s v="S007"/>
    <x v="7"/>
    <x v="2"/>
    <n v="2"/>
    <n v="14999000"/>
    <n v="0"/>
    <n v="29998000"/>
    <x v="3"/>
  </r>
  <r>
    <s v="TRX0126"/>
    <d v="2026-05-17T00:00:00"/>
    <x v="4"/>
    <x v="0"/>
    <n v="5"/>
    <s v="HP018"/>
    <x v="1"/>
    <x v="1"/>
    <s v="S008"/>
    <x v="2"/>
    <x v="2"/>
    <n v="1"/>
    <n v="12499000"/>
    <n v="0"/>
    <n v="12499000"/>
    <x v="3"/>
  </r>
  <r>
    <s v="TRX0321"/>
    <d v="2026-05-17T00:00:00"/>
    <x v="4"/>
    <x v="0"/>
    <n v="5"/>
    <s v="HP016"/>
    <x v="11"/>
    <x v="2"/>
    <s v="S003"/>
    <x v="3"/>
    <x v="3"/>
    <n v="5"/>
    <n v="3199000"/>
    <n v="0.05"/>
    <n v="15195250"/>
    <x v="0"/>
  </r>
  <r>
    <s v="TRX0481"/>
    <d v="2026-05-18T00:00:00"/>
    <x v="4"/>
    <x v="0"/>
    <n v="5"/>
    <s v="HP015"/>
    <x v="6"/>
    <x v="3"/>
    <s v="S008"/>
    <x v="2"/>
    <x v="2"/>
    <n v="1"/>
    <n v="1699000"/>
    <n v="0"/>
    <n v="1699000"/>
    <x v="2"/>
  </r>
  <r>
    <s v="TRX0170"/>
    <d v="2026-05-20T00:00:00"/>
    <x v="4"/>
    <x v="0"/>
    <n v="5"/>
    <s v="HP017"/>
    <x v="16"/>
    <x v="0"/>
    <s v="S008"/>
    <x v="2"/>
    <x v="2"/>
    <n v="1"/>
    <n v="8499000"/>
    <n v="0.05"/>
    <n v="8074050"/>
    <x v="0"/>
  </r>
  <r>
    <s v="TRX0388"/>
    <d v="2026-05-20T00:00:00"/>
    <x v="4"/>
    <x v="0"/>
    <n v="5"/>
    <s v="HP017"/>
    <x v="16"/>
    <x v="0"/>
    <s v="S010"/>
    <x v="8"/>
    <x v="1"/>
    <n v="2"/>
    <n v="8499000"/>
    <n v="0"/>
    <n v="16998000"/>
    <x v="2"/>
  </r>
  <r>
    <s v="TRX0070"/>
    <d v="2026-05-22T00:00:00"/>
    <x v="4"/>
    <x v="0"/>
    <n v="5"/>
    <s v="HP013"/>
    <x v="8"/>
    <x v="3"/>
    <s v="S006"/>
    <x v="5"/>
    <x v="4"/>
    <n v="1"/>
    <n v="2299000"/>
    <n v="0.05"/>
    <n v="2184050"/>
    <x v="3"/>
  </r>
  <r>
    <s v="TRX0121"/>
    <d v="2026-05-22T00:00:00"/>
    <x v="4"/>
    <x v="0"/>
    <n v="5"/>
    <s v="HP011"/>
    <x v="12"/>
    <x v="3"/>
    <s v="S001"/>
    <x v="6"/>
    <x v="0"/>
    <n v="5"/>
    <n v="2399000"/>
    <n v="0"/>
    <n v="11995000"/>
    <x v="3"/>
  </r>
  <r>
    <s v="TRX0049"/>
    <d v="2026-05-23T00:00:00"/>
    <x v="4"/>
    <x v="0"/>
    <n v="5"/>
    <s v="HP006"/>
    <x v="7"/>
    <x v="2"/>
    <s v="S002"/>
    <x v="0"/>
    <x v="0"/>
    <n v="2"/>
    <n v="2799000"/>
    <n v="0.05"/>
    <n v="5318100"/>
    <x v="0"/>
  </r>
  <r>
    <s v="TRX0191"/>
    <d v="2026-05-24T00:00:00"/>
    <x v="4"/>
    <x v="0"/>
    <n v="5"/>
    <s v="HP008"/>
    <x v="5"/>
    <x v="3"/>
    <s v="S003"/>
    <x v="3"/>
    <x v="3"/>
    <n v="2"/>
    <n v="2499000"/>
    <n v="0.05"/>
    <n v="4748100"/>
    <x v="3"/>
  </r>
  <r>
    <s v="TRX0356"/>
    <d v="2026-05-26T00:00:00"/>
    <x v="4"/>
    <x v="0"/>
    <n v="5"/>
    <s v="HP010"/>
    <x v="18"/>
    <x v="1"/>
    <s v="S008"/>
    <x v="2"/>
    <x v="2"/>
    <n v="1"/>
    <n v="13999000"/>
    <n v="0.1"/>
    <n v="12599100"/>
    <x v="1"/>
  </r>
  <r>
    <s v="TRX0015"/>
    <d v="2026-05-27T00:00:00"/>
    <x v="4"/>
    <x v="0"/>
    <n v="5"/>
    <s v="HP011"/>
    <x v="12"/>
    <x v="3"/>
    <s v="S007"/>
    <x v="7"/>
    <x v="2"/>
    <n v="1"/>
    <n v="2399000"/>
    <n v="0.1"/>
    <n v="2159100"/>
    <x v="2"/>
  </r>
  <r>
    <s v="TRX0129"/>
    <d v="2026-05-27T00:00:00"/>
    <x v="4"/>
    <x v="0"/>
    <n v="5"/>
    <s v="HP011"/>
    <x v="12"/>
    <x v="3"/>
    <s v="S009"/>
    <x v="1"/>
    <x v="1"/>
    <n v="1"/>
    <n v="2399000"/>
    <n v="0"/>
    <n v="2399000"/>
    <x v="2"/>
  </r>
  <r>
    <s v="TRX0122"/>
    <d v="2026-05-29T00:00:00"/>
    <x v="4"/>
    <x v="0"/>
    <n v="5"/>
    <s v="HP013"/>
    <x v="8"/>
    <x v="3"/>
    <s v="S001"/>
    <x v="6"/>
    <x v="0"/>
    <n v="1"/>
    <n v="2299000"/>
    <n v="0.05"/>
    <n v="2184050"/>
    <x v="0"/>
  </r>
  <r>
    <s v="TRX0072"/>
    <d v="2026-05-30T00:00:00"/>
    <x v="4"/>
    <x v="0"/>
    <n v="5"/>
    <s v="HP008"/>
    <x v="5"/>
    <x v="3"/>
    <s v="S003"/>
    <x v="3"/>
    <x v="3"/>
    <n v="1"/>
    <n v="2499000"/>
    <n v="0.1"/>
    <n v="2249100"/>
    <x v="0"/>
  </r>
  <r>
    <s v="TRX0152"/>
    <d v="2026-05-30T00:00:00"/>
    <x v="4"/>
    <x v="0"/>
    <n v="5"/>
    <s v="HP017"/>
    <x v="16"/>
    <x v="0"/>
    <s v="S009"/>
    <x v="1"/>
    <x v="1"/>
    <n v="1"/>
    <n v="8499000"/>
    <n v="0.05"/>
    <n v="8074050"/>
    <x v="2"/>
  </r>
  <r>
    <s v="TRX0261"/>
    <d v="2026-05-30T00:00:00"/>
    <x v="4"/>
    <x v="0"/>
    <n v="5"/>
    <s v="HP006"/>
    <x v="7"/>
    <x v="2"/>
    <s v="S004"/>
    <x v="9"/>
    <x v="3"/>
    <n v="2"/>
    <n v="2799000"/>
    <n v="0.05"/>
    <n v="5318100"/>
    <x v="2"/>
  </r>
  <r>
    <s v="TRX0047"/>
    <d v="2026-05-31T00:00:00"/>
    <x v="4"/>
    <x v="0"/>
    <n v="5"/>
    <s v="HP015"/>
    <x v="6"/>
    <x v="3"/>
    <s v="S009"/>
    <x v="1"/>
    <x v="1"/>
    <n v="5"/>
    <n v="1699000"/>
    <n v="0"/>
    <n v="8495000"/>
    <x v="3"/>
  </r>
  <r>
    <s v="TRX0458"/>
    <d v="2026-06-01T00:00:00"/>
    <x v="5"/>
    <x v="0"/>
    <n v="6"/>
    <s v="HP004"/>
    <x v="10"/>
    <x v="1"/>
    <s v="S008"/>
    <x v="2"/>
    <x v="2"/>
    <n v="1"/>
    <n v="14999000"/>
    <n v="0.15"/>
    <n v="12749150"/>
    <x v="0"/>
  </r>
  <r>
    <s v="TRX0342"/>
    <d v="2026-06-02T00:00:00"/>
    <x v="5"/>
    <x v="0"/>
    <n v="6"/>
    <s v="HP005"/>
    <x v="17"/>
    <x v="3"/>
    <s v="S007"/>
    <x v="7"/>
    <x v="2"/>
    <n v="1"/>
    <n v="1499000"/>
    <n v="0.1"/>
    <n v="1349100"/>
    <x v="3"/>
  </r>
  <r>
    <s v="TRX0198"/>
    <d v="2026-06-03T00:00:00"/>
    <x v="5"/>
    <x v="0"/>
    <n v="6"/>
    <s v="HP004"/>
    <x v="10"/>
    <x v="1"/>
    <s v="S007"/>
    <x v="7"/>
    <x v="2"/>
    <n v="2"/>
    <n v="14999000"/>
    <n v="0.05"/>
    <n v="28498100"/>
    <x v="2"/>
  </r>
  <r>
    <s v="TRX0254"/>
    <d v="2026-06-03T00:00:00"/>
    <x v="5"/>
    <x v="0"/>
    <n v="6"/>
    <s v="HP016"/>
    <x v="11"/>
    <x v="2"/>
    <s v="S008"/>
    <x v="2"/>
    <x v="2"/>
    <n v="2"/>
    <n v="3199000"/>
    <n v="0"/>
    <n v="6398000"/>
    <x v="0"/>
  </r>
  <r>
    <s v="TRX0428"/>
    <d v="2026-06-03T00:00:00"/>
    <x v="5"/>
    <x v="0"/>
    <n v="6"/>
    <s v="HP016"/>
    <x v="11"/>
    <x v="2"/>
    <s v="S010"/>
    <x v="8"/>
    <x v="1"/>
    <n v="5"/>
    <n v="3199000"/>
    <n v="0.05"/>
    <n v="15195250"/>
    <x v="3"/>
  </r>
  <r>
    <s v="TRX0177"/>
    <d v="2026-06-04T00:00:00"/>
    <x v="5"/>
    <x v="0"/>
    <n v="6"/>
    <s v="HP017"/>
    <x v="16"/>
    <x v="0"/>
    <s v="S008"/>
    <x v="2"/>
    <x v="2"/>
    <n v="2"/>
    <n v="8499000"/>
    <n v="0.1"/>
    <n v="15298200"/>
    <x v="0"/>
  </r>
  <r>
    <s v="TRX0003"/>
    <d v="2026-06-07T00:00:00"/>
    <x v="5"/>
    <x v="0"/>
    <n v="6"/>
    <s v="HP013"/>
    <x v="8"/>
    <x v="3"/>
    <s v="S005"/>
    <x v="4"/>
    <x v="4"/>
    <n v="5"/>
    <n v="2299000"/>
    <n v="0.15"/>
    <n v="9770750"/>
    <x v="2"/>
  </r>
  <r>
    <s v="TRX0497"/>
    <d v="2026-06-07T00:00:00"/>
    <x v="5"/>
    <x v="0"/>
    <n v="6"/>
    <s v="HP006"/>
    <x v="7"/>
    <x v="2"/>
    <s v="S006"/>
    <x v="5"/>
    <x v="4"/>
    <n v="1"/>
    <n v="2799000"/>
    <n v="0.15"/>
    <n v="2379150"/>
    <x v="2"/>
  </r>
  <r>
    <s v="TRX0470"/>
    <d v="2026-06-08T00:00:00"/>
    <x v="5"/>
    <x v="0"/>
    <n v="6"/>
    <s v="HP004"/>
    <x v="10"/>
    <x v="1"/>
    <s v="S003"/>
    <x v="3"/>
    <x v="3"/>
    <n v="5"/>
    <n v="14999000"/>
    <n v="0.05"/>
    <n v="71245250"/>
    <x v="0"/>
  </r>
  <r>
    <s v="TRX0095"/>
    <d v="2026-06-09T00:00:00"/>
    <x v="5"/>
    <x v="0"/>
    <n v="6"/>
    <s v="HP013"/>
    <x v="8"/>
    <x v="3"/>
    <s v="S001"/>
    <x v="6"/>
    <x v="0"/>
    <n v="4"/>
    <n v="2299000"/>
    <n v="0"/>
    <n v="9196000"/>
    <x v="1"/>
  </r>
  <r>
    <s v="TRX0115"/>
    <d v="2026-06-11T00:00:00"/>
    <x v="5"/>
    <x v="0"/>
    <n v="6"/>
    <s v="HP008"/>
    <x v="5"/>
    <x v="3"/>
    <s v="S002"/>
    <x v="0"/>
    <x v="0"/>
    <n v="1"/>
    <n v="2499000"/>
    <n v="0.15"/>
    <n v="2124150"/>
    <x v="0"/>
  </r>
  <r>
    <s v="TRX0079"/>
    <d v="2026-06-12T00:00:00"/>
    <x v="5"/>
    <x v="0"/>
    <n v="6"/>
    <s v="HP013"/>
    <x v="8"/>
    <x v="3"/>
    <s v="S001"/>
    <x v="6"/>
    <x v="0"/>
    <n v="1"/>
    <n v="2299000"/>
    <n v="0"/>
    <n v="2299000"/>
    <x v="2"/>
  </r>
  <r>
    <s v="TRX0210"/>
    <d v="2026-06-12T00:00:00"/>
    <x v="5"/>
    <x v="0"/>
    <n v="6"/>
    <s v="HP004"/>
    <x v="10"/>
    <x v="1"/>
    <s v="S001"/>
    <x v="6"/>
    <x v="0"/>
    <n v="2"/>
    <n v="14999000"/>
    <n v="0"/>
    <n v="29998000"/>
    <x v="0"/>
  </r>
  <r>
    <s v="TRX0369"/>
    <d v="2026-06-12T00:00:00"/>
    <x v="5"/>
    <x v="0"/>
    <n v="6"/>
    <s v="HP010"/>
    <x v="18"/>
    <x v="1"/>
    <s v="S006"/>
    <x v="5"/>
    <x v="4"/>
    <n v="2"/>
    <n v="13999000"/>
    <n v="0.05"/>
    <n v="26598100"/>
    <x v="0"/>
  </r>
  <r>
    <s v="TRX0139"/>
    <d v="2026-06-13T00:00:00"/>
    <x v="5"/>
    <x v="0"/>
    <n v="6"/>
    <s v="HP004"/>
    <x v="10"/>
    <x v="1"/>
    <s v="S008"/>
    <x v="2"/>
    <x v="2"/>
    <n v="2"/>
    <n v="14999000"/>
    <n v="0.05"/>
    <n v="28498100"/>
    <x v="3"/>
  </r>
  <r>
    <s v="TRX0150"/>
    <d v="2026-06-13T00:00:00"/>
    <x v="5"/>
    <x v="0"/>
    <n v="6"/>
    <s v="HP006"/>
    <x v="7"/>
    <x v="2"/>
    <s v="S008"/>
    <x v="2"/>
    <x v="2"/>
    <n v="2"/>
    <n v="2799000"/>
    <n v="0"/>
    <n v="5598000"/>
    <x v="0"/>
  </r>
  <r>
    <s v="TRX0346"/>
    <d v="2026-06-13T00:00:00"/>
    <x v="5"/>
    <x v="0"/>
    <n v="6"/>
    <s v="HP002"/>
    <x v="4"/>
    <x v="2"/>
    <s v="S007"/>
    <x v="7"/>
    <x v="2"/>
    <n v="1"/>
    <n v="3199000"/>
    <n v="0"/>
    <n v="3199000"/>
    <x v="0"/>
  </r>
  <r>
    <s v="TRX0024"/>
    <d v="2026-06-14T00:00:00"/>
    <x v="5"/>
    <x v="0"/>
    <n v="6"/>
    <s v="HP013"/>
    <x v="8"/>
    <x v="3"/>
    <s v="S010"/>
    <x v="8"/>
    <x v="1"/>
    <n v="3"/>
    <n v="2299000"/>
    <n v="0"/>
    <n v="6897000"/>
    <x v="0"/>
  </r>
  <r>
    <s v="TRX0123"/>
    <d v="2026-06-14T00:00:00"/>
    <x v="5"/>
    <x v="0"/>
    <n v="6"/>
    <s v="HP015"/>
    <x v="6"/>
    <x v="3"/>
    <s v="S004"/>
    <x v="9"/>
    <x v="3"/>
    <n v="1"/>
    <n v="1699000"/>
    <n v="0"/>
    <n v="1699000"/>
    <x v="0"/>
  </r>
  <r>
    <s v="TRX0253"/>
    <d v="2026-06-14T00:00:00"/>
    <x v="5"/>
    <x v="0"/>
    <n v="6"/>
    <s v="HP003"/>
    <x v="9"/>
    <x v="2"/>
    <s v="S005"/>
    <x v="4"/>
    <x v="4"/>
    <n v="2"/>
    <n v="5199000"/>
    <n v="0.05"/>
    <n v="9878100"/>
    <x v="3"/>
  </r>
  <r>
    <s v="TRX0466"/>
    <d v="2026-06-14T00:00:00"/>
    <x v="5"/>
    <x v="0"/>
    <n v="6"/>
    <s v="HP017"/>
    <x v="16"/>
    <x v="0"/>
    <s v="S004"/>
    <x v="9"/>
    <x v="3"/>
    <n v="4"/>
    <n v="8499000"/>
    <n v="0.1"/>
    <n v="30596400"/>
    <x v="3"/>
  </r>
  <r>
    <s v="TRX0186"/>
    <d v="2026-06-15T00:00:00"/>
    <x v="5"/>
    <x v="0"/>
    <n v="6"/>
    <s v="HP011"/>
    <x v="12"/>
    <x v="3"/>
    <s v="S003"/>
    <x v="3"/>
    <x v="3"/>
    <n v="2"/>
    <n v="2399000"/>
    <n v="0.05"/>
    <n v="4558100"/>
    <x v="2"/>
  </r>
  <r>
    <s v="TRX0482"/>
    <d v="2026-06-15T00:00:00"/>
    <x v="5"/>
    <x v="0"/>
    <n v="6"/>
    <s v="HP013"/>
    <x v="8"/>
    <x v="3"/>
    <s v="S002"/>
    <x v="0"/>
    <x v="0"/>
    <n v="1"/>
    <n v="2299000"/>
    <n v="0.05"/>
    <n v="2184050"/>
    <x v="1"/>
  </r>
  <r>
    <s v="TRX0117"/>
    <d v="2026-06-17T00:00:00"/>
    <x v="5"/>
    <x v="0"/>
    <n v="6"/>
    <s v="HP015"/>
    <x v="6"/>
    <x v="3"/>
    <s v="S006"/>
    <x v="5"/>
    <x v="4"/>
    <n v="1"/>
    <n v="1699000"/>
    <n v="0"/>
    <n v="1699000"/>
    <x v="3"/>
  </r>
  <r>
    <s v="TRX0255"/>
    <d v="2026-06-17T00:00:00"/>
    <x v="5"/>
    <x v="0"/>
    <n v="6"/>
    <s v="HP006"/>
    <x v="7"/>
    <x v="2"/>
    <s v="S006"/>
    <x v="5"/>
    <x v="4"/>
    <n v="3"/>
    <n v="2799000"/>
    <n v="0.05"/>
    <n v="7977150"/>
    <x v="3"/>
  </r>
  <r>
    <s v="TRX0421"/>
    <d v="2026-06-17T00:00:00"/>
    <x v="5"/>
    <x v="0"/>
    <n v="6"/>
    <s v="HP005"/>
    <x v="17"/>
    <x v="3"/>
    <s v="S010"/>
    <x v="8"/>
    <x v="1"/>
    <n v="1"/>
    <n v="1499000"/>
    <n v="0"/>
    <n v="1499000"/>
    <x v="0"/>
  </r>
  <r>
    <s v="TRX0041"/>
    <d v="2026-06-18T00:00:00"/>
    <x v="5"/>
    <x v="0"/>
    <n v="6"/>
    <s v="HP019"/>
    <x v="13"/>
    <x v="1"/>
    <s v="S008"/>
    <x v="2"/>
    <x v="2"/>
    <n v="1"/>
    <n v="14999000"/>
    <n v="0.05"/>
    <n v="14249050"/>
    <x v="2"/>
  </r>
  <r>
    <s v="TRX0442"/>
    <d v="2026-06-18T00:00:00"/>
    <x v="5"/>
    <x v="0"/>
    <n v="6"/>
    <s v="HP014"/>
    <x v="14"/>
    <x v="2"/>
    <s v="S007"/>
    <x v="7"/>
    <x v="2"/>
    <n v="1"/>
    <n v="5499000"/>
    <n v="0.1"/>
    <n v="4949100"/>
    <x v="0"/>
  </r>
  <r>
    <s v="TRX0104"/>
    <d v="2026-06-19T00:00:00"/>
    <x v="5"/>
    <x v="0"/>
    <n v="6"/>
    <s v="HP013"/>
    <x v="8"/>
    <x v="3"/>
    <s v="S002"/>
    <x v="0"/>
    <x v="0"/>
    <n v="2"/>
    <n v="2299000"/>
    <n v="0.05"/>
    <n v="4368100"/>
    <x v="0"/>
  </r>
  <r>
    <s v="TRX0296"/>
    <d v="2026-06-19T00:00:00"/>
    <x v="5"/>
    <x v="0"/>
    <n v="6"/>
    <s v="HP003"/>
    <x v="9"/>
    <x v="2"/>
    <s v="S006"/>
    <x v="5"/>
    <x v="4"/>
    <n v="1"/>
    <n v="5199000"/>
    <n v="0.15"/>
    <n v="4419150"/>
    <x v="0"/>
  </r>
  <r>
    <s v="TRX0313"/>
    <d v="2026-06-19T00:00:00"/>
    <x v="5"/>
    <x v="0"/>
    <n v="6"/>
    <s v="HP010"/>
    <x v="18"/>
    <x v="1"/>
    <s v="S005"/>
    <x v="4"/>
    <x v="4"/>
    <n v="1"/>
    <n v="13999000"/>
    <n v="0.05"/>
    <n v="13299050"/>
    <x v="0"/>
  </r>
  <r>
    <s v="TRX0332"/>
    <d v="2026-06-20T00:00:00"/>
    <x v="5"/>
    <x v="0"/>
    <n v="6"/>
    <s v="HP009"/>
    <x v="2"/>
    <x v="2"/>
    <s v="S010"/>
    <x v="8"/>
    <x v="1"/>
    <n v="2"/>
    <n v="7499000"/>
    <n v="0"/>
    <n v="14998000"/>
    <x v="2"/>
  </r>
  <r>
    <s v="TRX0158"/>
    <d v="2026-06-21T00:00:00"/>
    <x v="5"/>
    <x v="0"/>
    <n v="6"/>
    <s v="HP010"/>
    <x v="18"/>
    <x v="1"/>
    <s v="S007"/>
    <x v="7"/>
    <x v="2"/>
    <n v="4"/>
    <n v="13999000"/>
    <n v="0"/>
    <n v="55996000"/>
    <x v="2"/>
  </r>
  <r>
    <s v="TRX0396"/>
    <d v="2026-06-21T00:00:00"/>
    <x v="5"/>
    <x v="0"/>
    <n v="6"/>
    <s v="HP009"/>
    <x v="2"/>
    <x v="2"/>
    <s v="S009"/>
    <x v="1"/>
    <x v="1"/>
    <n v="2"/>
    <n v="7499000"/>
    <n v="0.05"/>
    <n v="14248100"/>
    <x v="1"/>
  </r>
  <r>
    <s v="TRX0499"/>
    <d v="2026-06-21T00:00:00"/>
    <x v="5"/>
    <x v="0"/>
    <n v="6"/>
    <s v="HP009"/>
    <x v="2"/>
    <x v="2"/>
    <s v="S008"/>
    <x v="2"/>
    <x v="2"/>
    <n v="2"/>
    <n v="7499000"/>
    <n v="0"/>
    <n v="14998000"/>
    <x v="1"/>
  </r>
  <r>
    <s v="TRX0182"/>
    <d v="2026-06-23T00:00:00"/>
    <x v="5"/>
    <x v="0"/>
    <n v="6"/>
    <s v="HP014"/>
    <x v="14"/>
    <x v="2"/>
    <s v="S003"/>
    <x v="3"/>
    <x v="3"/>
    <n v="1"/>
    <n v="5499000"/>
    <n v="0"/>
    <n v="5499000"/>
    <x v="3"/>
  </r>
  <r>
    <s v="TRX0338"/>
    <d v="2026-06-23T00:00:00"/>
    <x v="5"/>
    <x v="0"/>
    <n v="6"/>
    <s v="HP016"/>
    <x v="11"/>
    <x v="2"/>
    <s v="S005"/>
    <x v="4"/>
    <x v="4"/>
    <n v="2"/>
    <n v="3199000"/>
    <n v="0"/>
    <n v="6398000"/>
    <x v="3"/>
  </r>
  <r>
    <s v="TRX0020"/>
    <d v="2026-06-24T00:00:00"/>
    <x v="5"/>
    <x v="0"/>
    <n v="6"/>
    <s v="HP019"/>
    <x v="13"/>
    <x v="1"/>
    <s v="S003"/>
    <x v="3"/>
    <x v="3"/>
    <n v="5"/>
    <n v="14999000"/>
    <n v="0"/>
    <n v="74995000"/>
    <x v="1"/>
  </r>
  <r>
    <s v="TRX0361"/>
    <d v="2026-06-24T00:00:00"/>
    <x v="5"/>
    <x v="0"/>
    <n v="6"/>
    <s v="HP017"/>
    <x v="16"/>
    <x v="0"/>
    <s v="S007"/>
    <x v="7"/>
    <x v="2"/>
    <n v="1"/>
    <n v="8499000"/>
    <n v="0.05"/>
    <n v="8074050"/>
    <x v="3"/>
  </r>
  <r>
    <s v="TRX0272"/>
    <d v="2026-06-25T00:00:00"/>
    <x v="5"/>
    <x v="0"/>
    <n v="6"/>
    <s v="HP003"/>
    <x v="9"/>
    <x v="2"/>
    <s v="S010"/>
    <x v="8"/>
    <x v="1"/>
    <n v="2"/>
    <n v="5199000"/>
    <n v="0.15"/>
    <n v="8838300"/>
    <x v="0"/>
  </r>
  <r>
    <s v="TRX0216"/>
    <d v="2026-06-27T00:00:00"/>
    <x v="5"/>
    <x v="0"/>
    <n v="6"/>
    <s v="HP017"/>
    <x v="16"/>
    <x v="0"/>
    <s v="S005"/>
    <x v="4"/>
    <x v="4"/>
    <n v="2"/>
    <n v="8499000"/>
    <n v="0"/>
    <n v="16998000"/>
    <x v="1"/>
  </r>
  <r>
    <s v="TRX0390"/>
    <d v="2026-06-28T00:00:00"/>
    <x v="5"/>
    <x v="0"/>
    <n v="6"/>
    <s v="HP013"/>
    <x v="8"/>
    <x v="3"/>
    <s v="S006"/>
    <x v="5"/>
    <x v="4"/>
    <n v="2"/>
    <n v="2299000"/>
    <n v="0.05"/>
    <n v="4368100"/>
    <x v="0"/>
  </r>
  <r>
    <s v="TRX0412"/>
    <d v="2026-06-28T00:00:00"/>
    <x v="5"/>
    <x v="0"/>
    <n v="6"/>
    <s v="HP013"/>
    <x v="8"/>
    <x v="3"/>
    <s v="S003"/>
    <x v="3"/>
    <x v="3"/>
    <n v="1"/>
    <n v="2299000"/>
    <n v="0"/>
    <n v="2299000"/>
    <x v="2"/>
  </r>
  <r>
    <s v="TRX0380"/>
    <d v="2026-06-29T00:00:00"/>
    <x v="5"/>
    <x v="0"/>
    <n v="6"/>
    <s v="HP018"/>
    <x v="1"/>
    <x v="1"/>
    <s v="S005"/>
    <x v="4"/>
    <x v="4"/>
    <n v="3"/>
    <n v="12499000"/>
    <n v="0.15"/>
    <n v="31872450"/>
    <x v="2"/>
  </r>
  <r>
    <s v="TRX0496"/>
    <d v="2026-06-30T00:00:00"/>
    <x v="5"/>
    <x v="0"/>
    <n v="6"/>
    <s v="HP011"/>
    <x v="12"/>
    <x v="3"/>
    <s v="S007"/>
    <x v="7"/>
    <x v="2"/>
    <n v="2"/>
    <n v="2399000"/>
    <n v="0"/>
    <n v="4798000"/>
    <x v="0"/>
  </r>
  <r>
    <s v="TRX0101"/>
    <d v="2026-07-01T00:00:00"/>
    <x v="6"/>
    <x v="0"/>
    <n v="7"/>
    <s v="HP016"/>
    <x v="11"/>
    <x v="2"/>
    <s v="S010"/>
    <x v="8"/>
    <x v="1"/>
    <n v="2"/>
    <n v="3199000"/>
    <n v="0.05"/>
    <n v="6078100"/>
    <x v="1"/>
  </r>
  <r>
    <s v="TRX0241"/>
    <d v="2026-07-01T00:00:00"/>
    <x v="6"/>
    <x v="0"/>
    <n v="7"/>
    <s v="HP013"/>
    <x v="8"/>
    <x v="3"/>
    <s v="S008"/>
    <x v="2"/>
    <x v="2"/>
    <n v="5"/>
    <n v="2299000"/>
    <n v="0.15"/>
    <n v="9770750"/>
    <x v="3"/>
  </r>
  <r>
    <s v="TRX0068"/>
    <d v="2026-07-03T00:00:00"/>
    <x v="6"/>
    <x v="0"/>
    <n v="7"/>
    <s v="HP016"/>
    <x v="11"/>
    <x v="2"/>
    <s v="S002"/>
    <x v="0"/>
    <x v="0"/>
    <n v="1"/>
    <n v="3199000"/>
    <n v="0.1"/>
    <n v="2879100"/>
    <x v="1"/>
  </r>
  <r>
    <s v="TRX0178"/>
    <d v="2026-07-03T00:00:00"/>
    <x v="6"/>
    <x v="0"/>
    <n v="7"/>
    <s v="HP005"/>
    <x v="17"/>
    <x v="3"/>
    <s v="S005"/>
    <x v="4"/>
    <x v="4"/>
    <n v="1"/>
    <n v="1499000"/>
    <n v="0"/>
    <n v="1499000"/>
    <x v="0"/>
  </r>
  <r>
    <s v="TRX0343"/>
    <d v="2026-07-03T00:00:00"/>
    <x v="6"/>
    <x v="0"/>
    <n v="7"/>
    <s v="HP011"/>
    <x v="12"/>
    <x v="3"/>
    <s v="S008"/>
    <x v="2"/>
    <x v="2"/>
    <n v="5"/>
    <n v="2399000"/>
    <n v="0"/>
    <n v="11995000"/>
    <x v="1"/>
  </r>
  <r>
    <s v="TRX0401"/>
    <d v="2026-07-03T00:00:00"/>
    <x v="6"/>
    <x v="0"/>
    <n v="7"/>
    <s v="HP005"/>
    <x v="17"/>
    <x v="3"/>
    <s v="S001"/>
    <x v="6"/>
    <x v="0"/>
    <n v="4"/>
    <n v="1499000"/>
    <n v="0.05"/>
    <n v="5696200"/>
    <x v="0"/>
  </r>
  <r>
    <s v="TRX0414"/>
    <d v="2026-07-03T00:00:00"/>
    <x v="6"/>
    <x v="0"/>
    <n v="7"/>
    <s v="HP005"/>
    <x v="17"/>
    <x v="3"/>
    <s v="S001"/>
    <x v="6"/>
    <x v="0"/>
    <n v="1"/>
    <n v="1499000"/>
    <n v="0"/>
    <n v="1499000"/>
    <x v="0"/>
  </r>
  <r>
    <s v="TRX0033"/>
    <d v="2026-07-04T00:00:00"/>
    <x v="6"/>
    <x v="0"/>
    <n v="7"/>
    <s v="HP005"/>
    <x v="17"/>
    <x v="3"/>
    <s v="S001"/>
    <x v="6"/>
    <x v="0"/>
    <n v="1"/>
    <n v="1499000"/>
    <n v="0.1"/>
    <n v="1349100"/>
    <x v="1"/>
  </r>
  <r>
    <s v="TRX0202"/>
    <d v="2026-07-04T00:00:00"/>
    <x v="6"/>
    <x v="0"/>
    <n v="7"/>
    <s v="HP011"/>
    <x v="12"/>
    <x v="3"/>
    <s v="S009"/>
    <x v="1"/>
    <x v="1"/>
    <n v="1"/>
    <n v="2399000"/>
    <n v="0.05"/>
    <n v="2279050"/>
    <x v="0"/>
  </r>
  <r>
    <s v="TRX0378"/>
    <d v="2026-07-04T00:00:00"/>
    <x v="6"/>
    <x v="0"/>
    <n v="7"/>
    <s v="HP018"/>
    <x v="1"/>
    <x v="1"/>
    <s v="S004"/>
    <x v="9"/>
    <x v="3"/>
    <n v="4"/>
    <n v="12499000"/>
    <n v="0.1"/>
    <n v="44996400"/>
    <x v="0"/>
  </r>
  <r>
    <s v="TRX0322"/>
    <d v="2026-07-06T00:00:00"/>
    <x v="6"/>
    <x v="0"/>
    <n v="7"/>
    <s v="HP009"/>
    <x v="2"/>
    <x v="2"/>
    <s v="S005"/>
    <x v="4"/>
    <x v="4"/>
    <n v="5"/>
    <n v="7499000"/>
    <n v="0"/>
    <n v="37495000"/>
    <x v="3"/>
  </r>
  <r>
    <s v="TRX0154"/>
    <d v="2026-07-07T00:00:00"/>
    <x v="6"/>
    <x v="0"/>
    <n v="7"/>
    <s v="HP014"/>
    <x v="14"/>
    <x v="2"/>
    <s v="S003"/>
    <x v="3"/>
    <x v="3"/>
    <n v="1"/>
    <n v="5499000"/>
    <n v="0.1"/>
    <n v="4949100"/>
    <x v="2"/>
  </r>
  <r>
    <s v="TRX0365"/>
    <d v="2026-07-07T00:00:00"/>
    <x v="6"/>
    <x v="0"/>
    <n v="7"/>
    <s v="HP010"/>
    <x v="18"/>
    <x v="1"/>
    <s v="S010"/>
    <x v="8"/>
    <x v="1"/>
    <n v="2"/>
    <n v="13999000"/>
    <n v="0"/>
    <n v="27998000"/>
    <x v="3"/>
  </r>
  <r>
    <s v="TRX0021"/>
    <d v="2026-07-08T00:00:00"/>
    <x v="6"/>
    <x v="0"/>
    <n v="7"/>
    <s v="HP005"/>
    <x v="17"/>
    <x v="3"/>
    <s v="S010"/>
    <x v="8"/>
    <x v="1"/>
    <n v="2"/>
    <n v="1499000"/>
    <n v="0.05"/>
    <n v="2848100"/>
    <x v="0"/>
  </r>
  <r>
    <s v="TRX0349"/>
    <d v="2026-07-08T00:00:00"/>
    <x v="6"/>
    <x v="0"/>
    <n v="7"/>
    <s v="HP009"/>
    <x v="2"/>
    <x v="2"/>
    <s v="S002"/>
    <x v="0"/>
    <x v="0"/>
    <n v="1"/>
    <n v="7499000"/>
    <n v="0.05"/>
    <n v="7124050"/>
    <x v="2"/>
  </r>
  <r>
    <s v="TRX0422"/>
    <d v="2026-07-08T00:00:00"/>
    <x v="6"/>
    <x v="0"/>
    <n v="7"/>
    <s v="HP001"/>
    <x v="3"/>
    <x v="3"/>
    <s v="S005"/>
    <x v="4"/>
    <x v="4"/>
    <n v="1"/>
    <n v="1699000"/>
    <n v="0.05"/>
    <n v="1614050"/>
    <x v="3"/>
  </r>
  <r>
    <s v="TRX0108"/>
    <d v="2026-07-11T00:00:00"/>
    <x v="6"/>
    <x v="0"/>
    <n v="7"/>
    <s v="HP011"/>
    <x v="12"/>
    <x v="3"/>
    <s v="S004"/>
    <x v="9"/>
    <x v="3"/>
    <n v="1"/>
    <n v="2399000"/>
    <n v="0"/>
    <n v="2399000"/>
    <x v="2"/>
  </r>
  <r>
    <s v="TRX0381"/>
    <d v="2026-07-11T00:00:00"/>
    <x v="6"/>
    <x v="0"/>
    <n v="7"/>
    <s v="HP010"/>
    <x v="18"/>
    <x v="1"/>
    <s v="S003"/>
    <x v="3"/>
    <x v="3"/>
    <n v="2"/>
    <n v="13999000"/>
    <n v="0.05"/>
    <n v="26598100"/>
    <x v="0"/>
  </r>
  <r>
    <s v="TRX0192"/>
    <d v="2026-07-12T00:00:00"/>
    <x v="6"/>
    <x v="0"/>
    <n v="7"/>
    <s v="HP005"/>
    <x v="17"/>
    <x v="3"/>
    <s v="S003"/>
    <x v="3"/>
    <x v="3"/>
    <n v="3"/>
    <n v="1499000"/>
    <n v="0"/>
    <n v="4497000"/>
    <x v="2"/>
  </r>
  <r>
    <s v="TRX0197"/>
    <d v="2026-07-12T00:00:00"/>
    <x v="6"/>
    <x v="0"/>
    <n v="7"/>
    <s v="HP008"/>
    <x v="5"/>
    <x v="3"/>
    <s v="S005"/>
    <x v="4"/>
    <x v="4"/>
    <n v="3"/>
    <n v="2499000"/>
    <n v="0.05"/>
    <n v="7122150"/>
    <x v="3"/>
  </r>
  <r>
    <s v="TRX0281"/>
    <d v="2026-07-12T00:00:00"/>
    <x v="6"/>
    <x v="0"/>
    <n v="7"/>
    <s v="HP010"/>
    <x v="18"/>
    <x v="1"/>
    <s v="S005"/>
    <x v="4"/>
    <x v="4"/>
    <n v="4"/>
    <n v="13999000"/>
    <n v="0"/>
    <n v="55996000"/>
    <x v="2"/>
  </r>
  <r>
    <s v="TRX0324"/>
    <d v="2026-07-12T00:00:00"/>
    <x v="6"/>
    <x v="0"/>
    <n v="7"/>
    <s v="HP012"/>
    <x v="15"/>
    <x v="2"/>
    <s v="S010"/>
    <x v="8"/>
    <x v="1"/>
    <n v="1"/>
    <n v="6999000"/>
    <n v="0.05"/>
    <n v="6649050"/>
    <x v="1"/>
  </r>
  <r>
    <s v="TRX0184"/>
    <d v="2026-07-13T00:00:00"/>
    <x v="6"/>
    <x v="0"/>
    <n v="7"/>
    <s v="HP015"/>
    <x v="6"/>
    <x v="3"/>
    <s v="S002"/>
    <x v="0"/>
    <x v="0"/>
    <n v="1"/>
    <n v="1699000"/>
    <n v="0.05"/>
    <n v="1614050"/>
    <x v="3"/>
  </r>
  <r>
    <s v="TRX0067"/>
    <d v="2026-07-14T00:00:00"/>
    <x v="6"/>
    <x v="0"/>
    <n v="7"/>
    <s v="HP009"/>
    <x v="2"/>
    <x v="2"/>
    <s v="S004"/>
    <x v="9"/>
    <x v="3"/>
    <n v="1"/>
    <n v="7499000"/>
    <n v="0"/>
    <n v="7499000"/>
    <x v="1"/>
  </r>
  <r>
    <s v="TRX0151"/>
    <d v="2026-07-14T00:00:00"/>
    <x v="6"/>
    <x v="0"/>
    <n v="7"/>
    <s v="HP013"/>
    <x v="8"/>
    <x v="3"/>
    <s v="S003"/>
    <x v="3"/>
    <x v="3"/>
    <n v="1"/>
    <n v="2299000"/>
    <n v="0"/>
    <n v="2299000"/>
    <x v="3"/>
  </r>
  <r>
    <s v="TRX0213"/>
    <d v="2026-07-15T00:00:00"/>
    <x v="6"/>
    <x v="0"/>
    <n v="7"/>
    <s v="HP014"/>
    <x v="14"/>
    <x v="2"/>
    <s v="S009"/>
    <x v="1"/>
    <x v="1"/>
    <n v="1"/>
    <n v="5499000"/>
    <n v="0"/>
    <n v="5499000"/>
    <x v="1"/>
  </r>
  <r>
    <s v="TRX0173"/>
    <d v="2026-07-16T00:00:00"/>
    <x v="6"/>
    <x v="0"/>
    <n v="7"/>
    <s v="HP017"/>
    <x v="16"/>
    <x v="0"/>
    <s v="S002"/>
    <x v="0"/>
    <x v="0"/>
    <n v="2"/>
    <n v="8499000"/>
    <n v="0.15"/>
    <n v="14448300"/>
    <x v="3"/>
  </r>
  <r>
    <s v="TRX0168"/>
    <d v="2026-07-17T00:00:00"/>
    <x v="6"/>
    <x v="0"/>
    <n v="7"/>
    <s v="HP009"/>
    <x v="2"/>
    <x v="2"/>
    <s v="S002"/>
    <x v="0"/>
    <x v="0"/>
    <n v="2"/>
    <n v="7499000"/>
    <n v="0"/>
    <n v="14998000"/>
    <x v="3"/>
  </r>
  <r>
    <s v="TRX0415"/>
    <d v="2026-07-17T00:00:00"/>
    <x v="6"/>
    <x v="0"/>
    <n v="7"/>
    <s v="HP002"/>
    <x v="4"/>
    <x v="2"/>
    <s v="S001"/>
    <x v="6"/>
    <x v="0"/>
    <n v="1"/>
    <n v="3199000"/>
    <n v="0"/>
    <n v="3199000"/>
    <x v="2"/>
  </r>
  <r>
    <s v="TRX0370"/>
    <d v="2026-07-18T00:00:00"/>
    <x v="6"/>
    <x v="0"/>
    <n v="7"/>
    <s v="HP008"/>
    <x v="5"/>
    <x v="3"/>
    <s v="S005"/>
    <x v="4"/>
    <x v="4"/>
    <n v="2"/>
    <n v="2499000"/>
    <n v="0.05"/>
    <n v="4748100"/>
    <x v="1"/>
  </r>
  <r>
    <s v="TRX0455"/>
    <d v="2026-07-19T00:00:00"/>
    <x v="6"/>
    <x v="0"/>
    <n v="7"/>
    <s v="HP009"/>
    <x v="2"/>
    <x v="2"/>
    <s v="S005"/>
    <x v="4"/>
    <x v="4"/>
    <n v="1"/>
    <n v="7499000"/>
    <n v="0"/>
    <n v="7499000"/>
    <x v="0"/>
  </r>
  <r>
    <s v="TRX0189"/>
    <d v="2026-07-20T00:00:00"/>
    <x v="6"/>
    <x v="0"/>
    <n v="7"/>
    <s v="HP017"/>
    <x v="16"/>
    <x v="0"/>
    <s v="S005"/>
    <x v="4"/>
    <x v="4"/>
    <n v="3"/>
    <n v="8499000"/>
    <n v="0"/>
    <n v="25497000"/>
    <x v="1"/>
  </r>
  <r>
    <s v="TRX0249"/>
    <d v="2026-07-20T00:00:00"/>
    <x v="6"/>
    <x v="0"/>
    <n v="7"/>
    <s v="HP001"/>
    <x v="3"/>
    <x v="3"/>
    <s v="S001"/>
    <x v="6"/>
    <x v="0"/>
    <n v="3"/>
    <n v="1699000"/>
    <n v="0.05"/>
    <n v="4842150"/>
    <x v="2"/>
  </r>
  <r>
    <s v="TRX0029"/>
    <d v="2026-07-21T00:00:00"/>
    <x v="6"/>
    <x v="0"/>
    <n v="7"/>
    <s v="HP015"/>
    <x v="6"/>
    <x v="3"/>
    <s v="S009"/>
    <x v="1"/>
    <x v="1"/>
    <n v="2"/>
    <n v="1699000"/>
    <n v="0.05"/>
    <n v="3228100"/>
    <x v="3"/>
  </r>
  <r>
    <s v="TRX0135"/>
    <d v="2026-07-21T00:00:00"/>
    <x v="6"/>
    <x v="0"/>
    <n v="7"/>
    <s v="HP004"/>
    <x v="10"/>
    <x v="1"/>
    <s v="S008"/>
    <x v="2"/>
    <x v="2"/>
    <n v="2"/>
    <n v="14999000"/>
    <n v="0"/>
    <n v="29998000"/>
    <x v="0"/>
  </r>
  <r>
    <s v="TRX0391"/>
    <d v="2026-07-26T00:00:00"/>
    <x v="6"/>
    <x v="0"/>
    <n v="7"/>
    <s v="HP005"/>
    <x v="17"/>
    <x v="3"/>
    <s v="S009"/>
    <x v="1"/>
    <x v="1"/>
    <n v="1"/>
    <n v="1499000"/>
    <n v="0.05"/>
    <n v="1424050"/>
    <x v="3"/>
  </r>
  <r>
    <s v="TRX0469"/>
    <d v="2026-07-26T00:00:00"/>
    <x v="6"/>
    <x v="0"/>
    <n v="7"/>
    <s v="HP015"/>
    <x v="6"/>
    <x v="3"/>
    <s v="S007"/>
    <x v="7"/>
    <x v="2"/>
    <n v="4"/>
    <n v="1699000"/>
    <n v="0"/>
    <n v="6796000"/>
    <x v="2"/>
  </r>
  <r>
    <s v="TRX0417"/>
    <d v="2026-07-28T00:00:00"/>
    <x v="6"/>
    <x v="0"/>
    <n v="7"/>
    <s v="HP009"/>
    <x v="2"/>
    <x v="2"/>
    <s v="S010"/>
    <x v="8"/>
    <x v="1"/>
    <n v="1"/>
    <n v="7499000"/>
    <n v="0.1"/>
    <n v="6749100"/>
    <x v="0"/>
  </r>
  <r>
    <s v="TRX0459"/>
    <d v="2026-07-29T00:00:00"/>
    <x v="6"/>
    <x v="0"/>
    <n v="7"/>
    <s v="HP019"/>
    <x v="13"/>
    <x v="1"/>
    <s v="S010"/>
    <x v="8"/>
    <x v="1"/>
    <n v="2"/>
    <n v="14999000"/>
    <n v="0.05"/>
    <n v="28498100"/>
    <x v="0"/>
  </r>
  <r>
    <s v="TRX0073"/>
    <d v="2026-07-30T00:00:00"/>
    <x v="6"/>
    <x v="0"/>
    <n v="7"/>
    <s v="HP007"/>
    <x v="0"/>
    <x v="0"/>
    <s v="S008"/>
    <x v="2"/>
    <x v="2"/>
    <n v="1"/>
    <n v="6499000"/>
    <n v="0"/>
    <n v="6499000"/>
    <x v="0"/>
  </r>
  <r>
    <s v="TRX0203"/>
    <d v="2026-07-31T00:00:00"/>
    <x v="6"/>
    <x v="0"/>
    <n v="7"/>
    <s v="HP011"/>
    <x v="12"/>
    <x v="3"/>
    <s v="S001"/>
    <x v="6"/>
    <x v="0"/>
    <n v="1"/>
    <n v="2399000"/>
    <n v="0"/>
    <n v="2399000"/>
    <x v="1"/>
  </r>
  <r>
    <s v="TRX0167"/>
    <d v="2026-08-03T00:00:00"/>
    <x v="7"/>
    <x v="0"/>
    <n v="8"/>
    <s v="HP019"/>
    <x v="13"/>
    <x v="1"/>
    <s v="S001"/>
    <x v="6"/>
    <x v="0"/>
    <n v="1"/>
    <n v="14999000"/>
    <n v="0"/>
    <n v="14999000"/>
    <x v="3"/>
  </r>
  <r>
    <s v="TRX0285"/>
    <d v="2026-08-03T00:00:00"/>
    <x v="7"/>
    <x v="0"/>
    <n v="8"/>
    <s v="HP001"/>
    <x v="3"/>
    <x v="3"/>
    <s v="S005"/>
    <x v="4"/>
    <x v="4"/>
    <n v="2"/>
    <n v="1699000"/>
    <n v="0"/>
    <n v="3398000"/>
    <x v="0"/>
  </r>
  <r>
    <s v="TRX0308"/>
    <d v="2026-08-03T00:00:00"/>
    <x v="7"/>
    <x v="0"/>
    <n v="8"/>
    <s v="HP013"/>
    <x v="8"/>
    <x v="3"/>
    <s v="S008"/>
    <x v="2"/>
    <x v="2"/>
    <n v="2"/>
    <n v="2299000"/>
    <n v="0.05"/>
    <n v="4368100"/>
    <x v="0"/>
  </r>
  <r>
    <s v="TRX0028"/>
    <d v="2026-08-04T00:00:00"/>
    <x v="7"/>
    <x v="0"/>
    <n v="8"/>
    <s v="HP019"/>
    <x v="13"/>
    <x v="1"/>
    <s v="S001"/>
    <x v="6"/>
    <x v="0"/>
    <n v="4"/>
    <n v="14999000"/>
    <n v="0.1"/>
    <n v="53996400"/>
    <x v="0"/>
  </r>
  <r>
    <s v="TRX0044"/>
    <d v="2026-08-04T00:00:00"/>
    <x v="7"/>
    <x v="0"/>
    <n v="8"/>
    <s v="HP003"/>
    <x v="9"/>
    <x v="2"/>
    <s v="S009"/>
    <x v="1"/>
    <x v="1"/>
    <n v="5"/>
    <n v="5199000"/>
    <n v="0.1"/>
    <n v="23395500"/>
    <x v="2"/>
  </r>
  <r>
    <s v="TRX0235"/>
    <d v="2026-08-04T00:00:00"/>
    <x v="7"/>
    <x v="0"/>
    <n v="8"/>
    <s v="HP008"/>
    <x v="5"/>
    <x v="3"/>
    <s v="S008"/>
    <x v="2"/>
    <x v="2"/>
    <n v="1"/>
    <n v="2499000"/>
    <n v="0.15"/>
    <n v="2124150"/>
    <x v="3"/>
  </r>
  <r>
    <s v="TRX0240"/>
    <d v="2026-08-04T00:00:00"/>
    <x v="7"/>
    <x v="0"/>
    <n v="8"/>
    <s v="HP003"/>
    <x v="9"/>
    <x v="2"/>
    <s v="S010"/>
    <x v="8"/>
    <x v="1"/>
    <n v="1"/>
    <n v="5199000"/>
    <n v="0.05"/>
    <n v="4939050"/>
    <x v="1"/>
  </r>
  <r>
    <s v="TRX0083"/>
    <d v="2026-08-05T00:00:00"/>
    <x v="7"/>
    <x v="0"/>
    <n v="8"/>
    <s v="HP018"/>
    <x v="1"/>
    <x v="1"/>
    <s v="S001"/>
    <x v="6"/>
    <x v="0"/>
    <n v="3"/>
    <n v="12499000"/>
    <n v="0.05"/>
    <n v="35622150"/>
    <x v="3"/>
  </r>
  <r>
    <s v="TRX0371"/>
    <d v="2026-08-05T00:00:00"/>
    <x v="7"/>
    <x v="0"/>
    <n v="8"/>
    <s v="HP017"/>
    <x v="16"/>
    <x v="0"/>
    <s v="S008"/>
    <x v="2"/>
    <x v="2"/>
    <n v="1"/>
    <n v="8499000"/>
    <n v="0"/>
    <n v="8499000"/>
    <x v="3"/>
  </r>
  <r>
    <s v="TRX0094"/>
    <d v="2026-08-07T00:00:00"/>
    <x v="7"/>
    <x v="0"/>
    <n v="8"/>
    <s v="HP014"/>
    <x v="14"/>
    <x v="2"/>
    <s v="S005"/>
    <x v="4"/>
    <x v="4"/>
    <n v="2"/>
    <n v="5499000"/>
    <n v="0.1"/>
    <n v="9898200"/>
    <x v="2"/>
  </r>
  <r>
    <s v="TRX0157"/>
    <d v="2026-08-07T00:00:00"/>
    <x v="7"/>
    <x v="0"/>
    <n v="8"/>
    <s v="HP005"/>
    <x v="17"/>
    <x v="3"/>
    <s v="S009"/>
    <x v="1"/>
    <x v="1"/>
    <n v="2"/>
    <n v="1499000"/>
    <n v="0"/>
    <n v="2998000"/>
    <x v="3"/>
  </r>
  <r>
    <s v="TRX0074"/>
    <d v="2026-08-08T00:00:00"/>
    <x v="7"/>
    <x v="0"/>
    <n v="8"/>
    <s v="HP015"/>
    <x v="6"/>
    <x v="3"/>
    <s v="S006"/>
    <x v="5"/>
    <x v="4"/>
    <n v="1"/>
    <n v="1699000"/>
    <n v="0.1"/>
    <n v="1529100"/>
    <x v="0"/>
  </r>
  <r>
    <s v="TRX0112"/>
    <d v="2026-08-08T00:00:00"/>
    <x v="7"/>
    <x v="0"/>
    <n v="8"/>
    <s v="HP004"/>
    <x v="10"/>
    <x v="1"/>
    <s v="S004"/>
    <x v="9"/>
    <x v="3"/>
    <n v="1"/>
    <n v="14999000"/>
    <n v="0"/>
    <n v="14999000"/>
    <x v="2"/>
  </r>
  <r>
    <s v="TRX0156"/>
    <d v="2026-08-08T00:00:00"/>
    <x v="7"/>
    <x v="0"/>
    <n v="8"/>
    <s v="HP014"/>
    <x v="14"/>
    <x v="2"/>
    <s v="S008"/>
    <x v="2"/>
    <x v="2"/>
    <n v="1"/>
    <n v="5499000"/>
    <n v="0.05"/>
    <n v="5224050"/>
    <x v="1"/>
  </r>
  <r>
    <s v="TRX0162"/>
    <d v="2026-08-09T00:00:00"/>
    <x v="7"/>
    <x v="0"/>
    <n v="8"/>
    <s v="HP008"/>
    <x v="5"/>
    <x v="3"/>
    <s v="S009"/>
    <x v="1"/>
    <x v="1"/>
    <n v="5"/>
    <n v="2499000"/>
    <n v="0.05"/>
    <n v="11870250"/>
    <x v="2"/>
  </r>
  <r>
    <s v="TRX0315"/>
    <d v="2026-08-09T00:00:00"/>
    <x v="7"/>
    <x v="0"/>
    <n v="8"/>
    <s v="HP006"/>
    <x v="7"/>
    <x v="2"/>
    <s v="S005"/>
    <x v="4"/>
    <x v="4"/>
    <n v="3"/>
    <n v="2799000"/>
    <n v="0.05"/>
    <n v="7977150"/>
    <x v="0"/>
  </r>
  <r>
    <s v="TRX0493"/>
    <d v="2026-08-09T00:00:00"/>
    <x v="7"/>
    <x v="0"/>
    <n v="8"/>
    <s v="HP019"/>
    <x v="13"/>
    <x v="1"/>
    <s v="S010"/>
    <x v="8"/>
    <x v="1"/>
    <n v="1"/>
    <n v="14999000"/>
    <n v="0.05"/>
    <n v="14249050"/>
    <x v="1"/>
  </r>
  <r>
    <s v="TRX0075"/>
    <d v="2026-08-10T00:00:00"/>
    <x v="7"/>
    <x v="0"/>
    <n v="8"/>
    <s v="HP010"/>
    <x v="18"/>
    <x v="1"/>
    <s v="S003"/>
    <x v="3"/>
    <x v="3"/>
    <n v="1"/>
    <n v="13999000"/>
    <n v="0.05"/>
    <n v="13299050"/>
    <x v="2"/>
  </r>
  <r>
    <s v="TRX0005"/>
    <d v="2026-08-11T00:00:00"/>
    <x v="7"/>
    <x v="0"/>
    <n v="8"/>
    <s v="HP018"/>
    <x v="1"/>
    <x v="1"/>
    <s v="S009"/>
    <x v="1"/>
    <x v="1"/>
    <n v="4"/>
    <n v="12499000"/>
    <n v="0"/>
    <n v="49996000"/>
    <x v="1"/>
  </r>
  <r>
    <s v="TRX0128"/>
    <d v="2026-08-11T00:00:00"/>
    <x v="7"/>
    <x v="0"/>
    <n v="8"/>
    <s v="HP009"/>
    <x v="2"/>
    <x v="2"/>
    <s v="S001"/>
    <x v="6"/>
    <x v="0"/>
    <n v="1"/>
    <n v="7499000"/>
    <n v="0"/>
    <n v="7499000"/>
    <x v="1"/>
  </r>
  <r>
    <s v="TRX0441"/>
    <d v="2026-08-11T00:00:00"/>
    <x v="7"/>
    <x v="0"/>
    <n v="8"/>
    <s v="HP005"/>
    <x v="17"/>
    <x v="3"/>
    <s v="S004"/>
    <x v="9"/>
    <x v="3"/>
    <n v="3"/>
    <n v="1499000"/>
    <n v="0"/>
    <n v="4497000"/>
    <x v="3"/>
  </r>
  <r>
    <s v="TRX0476"/>
    <d v="2026-08-11T00:00:00"/>
    <x v="7"/>
    <x v="0"/>
    <n v="8"/>
    <s v="HP009"/>
    <x v="2"/>
    <x v="2"/>
    <s v="S007"/>
    <x v="7"/>
    <x v="2"/>
    <n v="1"/>
    <n v="7499000"/>
    <n v="0.05"/>
    <n v="7124050"/>
    <x v="1"/>
  </r>
  <r>
    <s v="TRX0071"/>
    <d v="2026-08-13T00:00:00"/>
    <x v="7"/>
    <x v="0"/>
    <n v="8"/>
    <s v="HP018"/>
    <x v="1"/>
    <x v="1"/>
    <s v="S002"/>
    <x v="0"/>
    <x v="0"/>
    <n v="1"/>
    <n v="12499000"/>
    <n v="0"/>
    <n v="12499000"/>
    <x v="3"/>
  </r>
  <r>
    <s v="TRX0023"/>
    <d v="2026-08-14T00:00:00"/>
    <x v="7"/>
    <x v="0"/>
    <n v="8"/>
    <s v="HP006"/>
    <x v="7"/>
    <x v="2"/>
    <s v="S009"/>
    <x v="1"/>
    <x v="1"/>
    <n v="5"/>
    <n v="2799000"/>
    <n v="0"/>
    <n v="13995000"/>
    <x v="2"/>
  </r>
  <r>
    <s v="TRX0320"/>
    <d v="2026-08-14T00:00:00"/>
    <x v="7"/>
    <x v="0"/>
    <n v="8"/>
    <s v="HP016"/>
    <x v="11"/>
    <x v="2"/>
    <s v="S005"/>
    <x v="4"/>
    <x v="4"/>
    <n v="3"/>
    <n v="3199000"/>
    <n v="0"/>
    <n v="9597000"/>
    <x v="2"/>
  </r>
  <r>
    <s v="TRX0480"/>
    <d v="2026-08-14T00:00:00"/>
    <x v="7"/>
    <x v="0"/>
    <n v="8"/>
    <s v="HP005"/>
    <x v="17"/>
    <x v="3"/>
    <s v="S009"/>
    <x v="1"/>
    <x v="1"/>
    <n v="5"/>
    <n v="1499000"/>
    <n v="0"/>
    <n v="7495000"/>
    <x v="0"/>
  </r>
  <r>
    <s v="TRX0336"/>
    <d v="2026-08-15T00:00:00"/>
    <x v="7"/>
    <x v="0"/>
    <n v="8"/>
    <s v="HP009"/>
    <x v="2"/>
    <x v="2"/>
    <s v="S010"/>
    <x v="8"/>
    <x v="1"/>
    <n v="1"/>
    <n v="7499000"/>
    <n v="0.1"/>
    <n v="6749100"/>
    <x v="3"/>
  </r>
  <r>
    <s v="TRX0353"/>
    <d v="2026-08-15T00:00:00"/>
    <x v="7"/>
    <x v="0"/>
    <n v="8"/>
    <s v="HP005"/>
    <x v="17"/>
    <x v="3"/>
    <s v="S004"/>
    <x v="9"/>
    <x v="3"/>
    <n v="5"/>
    <n v="1499000"/>
    <n v="0"/>
    <n v="7495000"/>
    <x v="2"/>
  </r>
  <r>
    <s v="TRX0432"/>
    <d v="2026-08-15T00:00:00"/>
    <x v="7"/>
    <x v="0"/>
    <n v="8"/>
    <s v="HP011"/>
    <x v="12"/>
    <x v="3"/>
    <s v="S004"/>
    <x v="9"/>
    <x v="3"/>
    <n v="4"/>
    <n v="2399000"/>
    <n v="0.05"/>
    <n v="9116200"/>
    <x v="3"/>
  </r>
  <r>
    <s v="TRX0243"/>
    <d v="2026-08-17T00:00:00"/>
    <x v="7"/>
    <x v="0"/>
    <n v="8"/>
    <s v="HP018"/>
    <x v="1"/>
    <x v="1"/>
    <s v="S008"/>
    <x v="2"/>
    <x v="2"/>
    <n v="5"/>
    <n v="12499000"/>
    <n v="0"/>
    <n v="62495000"/>
    <x v="3"/>
  </r>
  <r>
    <s v="TRX0136"/>
    <d v="2026-08-18T00:00:00"/>
    <x v="7"/>
    <x v="0"/>
    <n v="8"/>
    <s v="HP014"/>
    <x v="14"/>
    <x v="2"/>
    <s v="S006"/>
    <x v="5"/>
    <x v="4"/>
    <n v="5"/>
    <n v="5499000"/>
    <n v="0.1"/>
    <n v="24745500"/>
    <x v="1"/>
  </r>
  <r>
    <s v="TRX0399"/>
    <d v="2026-08-19T00:00:00"/>
    <x v="7"/>
    <x v="0"/>
    <n v="8"/>
    <s v="HP007"/>
    <x v="0"/>
    <x v="0"/>
    <s v="S010"/>
    <x v="8"/>
    <x v="1"/>
    <n v="1"/>
    <n v="6499000"/>
    <n v="0"/>
    <n v="6499000"/>
    <x v="1"/>
  </r>
  <r>
    <s v="TRX0402"/>
    <d v="2026-08-19T00:00:00"/>
    <x v="7"/>
    <x v="0"/>
    <n v="8"/>
    <s v="HP005"/>
    <x v="17"/>
    <x v="3"/>
    <s v="S003"/>
    <x v="3"/>
    <x v="3"/>
    <n v="1"/>
    <n v="1499000"/>
    <n v="0.1"/>
    <n v="1349100"/>
    <x v="0"/>
  </r>
  <r>
    <s v="TRX0407"/>
    <d v="2026-08-19T00:00:00"/>
    <x v="7"/>
    <x v="0"/>
    <n v="8"/>
    <s v="HP017"/>
    <x v="16"/>
    <x v="0"/>
    <s v="S002"/>
    <x v="0"/>
    <x v="0"/>
    <n v="1"/>
    <n v="8499000"/>
    <n v="0.15"/>
    <n v="7224150"/>
    <x v="0"/>
  </r>
  <r>
    <s v="TRX0045"/>
    <d v="2026-08-20T00:00:00"/>
    <x v="7"/>
    <x v="0"/>
    <n v="8"/>
    <s v="HP004"/>
    <x v="10"/>
    <x v="1"/>
    <s v="S007"/>
    <x v="7"/>
    <x v="2"/>
    <n v="1"/>
    <n v="14999000"/>
    <n v="0.05"/>
    <n v="14249050"/>
    <x v="2"/>
  </r>
  <r>
    <s v="TRX0107"/>
    <d v="2026-08-22T00:00:00"/>
    <x v="7"/>
    <x v="0"/>
    <n v="8"/>
    <s v="HP004"/>
    <x v="10"/>
    <x v="1"/>
    <s v="S004"/>
    <x v="9"/>
    <x v="3"/>
    <n v="4"/>
    <n v="14999000"/>
    <n v="0.1"/>
    <n v="53996400"/>
    <x v="2"/>
  </r>
  <r>
    <s v="TRX0222"/>
    <d v="2026-08-22T00:00:00"/>
    <x v="7"/>
    <x v="0"/>
    <n v="8"/>
    <s v="HP008"/>
    <x v="5"/>
    <x v="3"/>
    <s v="S001"/>
    <x v="6"/>
    <x v="0"/>
    <n v="1"/>
    <n v="2499000"/>
    <n v="0"/>
    <n v="2499000"/>
    <x v="3"/>
  </r>
  <r>
    <s v="TRX0043"/>
    <d v="2026-08-23T00:00:00"/>
    <x v="7"/>
    <x v="0"/>
    <n v="8"/>
    <s v="HP011"/>
    <x v="12"/>
    <x v="3"/>
    <s v="S005"/>
    <x v="4"/>
    <x v="4"/>
    <n v="1"/>
    <n v="2399000"/>
    <n v="0"/>
    <n v="2399000"/>
    <x v="2"/>
  </r>
  <r>
    <s v="TRX0463"/>
    <d v="2026-08-23T00:00:00"/>
    <x v="7"/>
    <x v="0"/>
    <n v="8"/>
    <s v="HP006"/>
    <x v="7"/>
    <x v="2"/>
    <s v="S003"/>
    <x v="3"/>
    <x v="3"/>
    <n v="2"/>
    <n v="2799000"/>
    <n v="0"/>
    <n v="5598000"/>
    <x v="2"/>
  </r>
  <r>
    <s v="TRX0220"/>
    <d v="2026-08-24T00:00:00"/>
    <x v="7"/>
    <x v="0"/>
    <n v="8"/>
    <s v="HP008"/>
    <x v="5"/>
    <x v="3"/>
    <s v="S005"/>
    <x v="4"/>
    <x v="4"/>
    <n v="1"/>
    <n v="2499000"/>
    <n v="0.1"/>
    <n v="2249100"/>
    <x v="1"/>
  </r>
  <r>
    <s v="TRX0063"/>
    <d v="2026-08-25T00:00:00"/>
    <x v="7"/>
    <x v="0"/>
    <n v="8"/>
    <s v="HP012"/>
    <x v="15"/>
    <x v="2"/>
    <s v="S002"/>
    <x v="0"/>
    <x v="0"/>
    <n v="1"/>
    <n v="6999000"/>
    <n v="0.05"/>
    <n v="6649050"/>
    <x v="0"/>
  </r>
  <r>
    <s v="TRX0040"/>
    <d v="2026-08-26T00:00:00"/>
    <x v="7"/>
    <x v="0"/>
    <n v="8"/>
    <s v="HP009"/>
    <x v="2"/>
    <x v="2"/>
    <s v="S007"/>
    <x v="7"/>
    <x v="2"/>
    <n v="3"/>
    <n v="7499000"/>
    <n v="0.1"/>
    <n v="20247300"/>
    <x v="3"/>
  </r>
  <r>
    <s v="TRX0334"/>
    <d v="2026-08-26T00:00:00"/>
    <x v="7"/>
    <x v="0"/>
    <n v="8"/>
    <s v="HP011"/>
    <x v="12"/>
    <x v="3"/>
    <s v="S005"/>
    <x v="4"/>
    <x v="4"/>
    <n v="1"/>
    <n v="2399000"/>
    <n v="0.1"/>
    <n v="2159100"/>
    <x v="1"/>
  </r>
  <r>
    <s v="TRX0290"/>
    <d v="2026-08-27T00:00:00"/>
    <x v="7"/>
    <x v="0"/>
    <n v="8"/>
    <s v="HP007"/>
    <x v="0"/>
    <x v="0"/>
    <s v="S006"/>
    <x v="5"/>
    <x v="4"/>
    <n v="5"/>
    <n v="6499000"/>
    <n v="0.05"/>
    <n v="30870250"/>
    <x v="0"/>
  </r>
  <r>
    <s v="TRX0142"/>
    <d v="2026-08-28T00:00:00"/>
    <x v="7"/>
    <x v="0"/>
    <n v="8"/>
    <s v="HP003"/>
    <x v="9"/>
    <x v="2"/>
    <s v="S003"/>
    <x v="3"/>
    <x v="3"/>
    <n v="1"/>
    <n v="5199000"/>
    <n v="0"/>
    <n v="5199000"/>
    <x v="1"/>
  </r>
  <r>
    <s v="TRX0002"/>
    <d v="2026-08-29T00:00:00"/>
    <x v="7"/>
    <x v="0"/>
    <n v="8"/>
    <s v="HP009"/>
    <x v="2"/>
    <x v="2"/>
    <s v="S010"/>
    <x v="8"/>
    <x v="1"/>
    <n v="1"/>
    <n v="7499000"/>
    <n v="0.05"/>
    <n v="7124050"/>
    <x v="1"/>
  </r>
  <r>
    <s v="TRX0298"/>
    <d v="2026-08-29T00:00:00"/>
    <x v="7"/>
    <x v="0"/>
    <n v="8"/>
    <s v="HP013"/>
    <x v="8"/>
    <x v="3"/>
    <s v="S010"/>
    <x v="8"/>
    <x v="1"/>
    <n v="1"/>
    <n v="2299000"/>
    <n v="0"/>
    <n v="2299000"/>
    <x v="3"/>
  </r>
  <r>
    <s v="TRX0113"/>
    <d v="2026-08-30T00:00:00"/>
    <x v="7"/>
    <x v="0"/>
    <n v="8"/>
    <s v="HP003"/>
    <x v="9"/>
    <x v="2"/>
    <s v="S008"/>
    <x v="2"/>
    <x v="2"/>
    <n v="2"/>
    <n v="5199000"/>
    <n v="0.05"/>
    <n v="9878100"/>
    <x v="3"/>
  </r>
  <r>
    <s v="TRX0385"/>
    <d v="2026-08-30T00:00:00"/>
    <x v="7"/>
    <x v="0"/>
    <n v="8"/>
    <s v="HP017"/>
    <x v="16"/>
    <x v="0"/>
    <s v="S001"/>
    <x v="6"/>
    <x v="0"/>
    <n v="1"/>
    <n v="8499000"/>
    <n v="0.05"/>
    <n v="8074050"/>
    <x v="0"/>
  </r>
  <r>
    <s v="TRX0279"/>
    <d v="2026-08-31T00:00:00"/>
    <x v="7"/>
    <x v="0"/>
    <n v="8"/>
    <s v="HP018"/>
    <x v="1"/>
    <x v="1"/>
    <s v="S001"/>
    <x v="6"/>
    <x v="0"/>
    <n v="1"/>
    <n v="12499000"/>
    <n v="0.05"/>
    <n v="11874050"/>
    <x v="2"/>
  </r>
  <r>
    <s v="TRX0196"/>
    <d v="2026-09-01T00:00:00"/>
    <x v="8"/>
    <x v="0"/>
    <n v="9"/>
    <s v="HP001"/>
    <x v="3"/>
    <x v="3"/>
    <s v="S010"/>
    <x v="8"/>
    <x v="1"/>
    <n v="4"/>
    <n v="1699000"/>
    <n v="0.1"/>
    <n v="6116400"/>
    <x v="1"/>
  </r>
  <r>
    <s v="TRX0245"/>
    <d v="2026-09-01T00:00:00"/>
    <x v="8"/>
    <x v="0"/>
    <n v="9"/>
    <s v="HP004"/>
    <x v="10"/>
    <x v="1"/>
    <s v="S008"/>
    <x v="2"/>
    <x v="2"/>
    <n v="2"/>
    <n v="14999000"/>
    <n v="0"/>
    <n v="29998000"/>
    <x v="1"/>
  </r>
  <r>
    <s v="TRX0263"/>
    <d v="2026-09-01T00:00:00"/>
    <x v="8"/>
    <x v="0"/>
    <n v="9"/>
    <s v="HP001"/>
    <x v="3"/>
    <x v="3"/>
    <s v="S003"/>
    <x v="3"/>
    <x v="3"/>
    <n v="1"/>
    <n v="1699000"/>
    <n v="0.1"/>
    <n v="1529100"/>
    <x v="1"/>
  </r>
  <r>
    <s v="TRX0294"/>
    <d v="2026-09-02T00:00:00"/>
    <x v="8"/>
    <x v="0"/>
    <n v="9"/>
    <s v="HP001"/>
    <x v="3"/>
    <x v="3"/>
    <s v="S005"/>
    <x v="4"/>
    <x v="4"/>
    <n v="1"/>
    <n v="1699000"/>
    <n v="0"/>
    <n v="1699000"/>
    <x v="2"/>
  </r>
  <r>
    <s v="TRX0445"/>
    <d v="2026-09-02T00:00:00"/>
    <x v="8"/>
    <x v="0"/>
    <n v="9"/>
    <s v="HP008"/>
    <x v="5"/>
    <x v="3"/>
    <s v="S004"/>
    <x v="9"/>
    <x v="3"/>
    <n v="2"/>
    <n v="2499000"/>
    <n v="0"/>
    <n v="4998000"/>
    <x v="0"/>
  </r>
  <r>
    <s v="TRX0206"/>
    <d v="2026-09-03T00:00:00"/>
    <x v="8"/>
    <x v="0"/>
    <n v="9"/>
    <s v="HP005"/>
    <x v="17"/>
    <x v="3"/>
    <s v="S002"/>
    <x v="0"/>
    <x v="0"/>
    <n v="5"/>
    <n v="1499000"/>
    <n v="0"/>
    <n v="7495000"/>
    <x v="3"/>
  </r>
  <r>
    <s v="TRX0500"/>
    <d v="2026-09-03T00:00:00"/>
    <x v="8"/>
    <x v="0"/>
    <n v="9"/>
    <s v="HP002"/>
    <x v="4"/>
    <x v="2"/>
    <s v="S005"/>
    <x v="4"/>
    <x v="4"/>
    <n v="1"/>
    <n v="3199000"/>
    <n v="0.05"/>
    <n v="3039050"/>
    <x v="2"/>
  </r>
  <r>
    <s v="TRX0367"/>
    <d v="2026-09-04T00:00:00"/>
    <x v="8"/>
    <x v="0"/>
    <n v="9"/>
    <s v="HP014"/>
    <x v="14"/>
    <x v="2"/>
    <s v="S008"/>
    <x v="2"/>
    <x v="2"/>
    <n v="1"/>
    <n v="5499000"/>
    <n v="0"/>
    <n v="5499000"/>
    <x v="1"/>
  </r>
  <r>
    <s v="TRX0099"/>
    <d v="2026-09-05T00:00:00"/>
    <x v="8"/>
    <x v="0"/>
    <n v="9"/>
    <s v="HP016"/>
    <x v="11"/>
    <x v="2"/>
    <s v="S001"/>
    <x v="6"/>
    <x v="0"/>
    <n v="2"/>
    <n v="3199000"/>
    <n v="0.15"/>
    <n v="5438300"/>
    <x v="1"/>
  </r>
  <r>
    <s v="TRX0207"/>
    <d v="2026-09-06T00:00:00"/>
    <x v="8"/>
    <x v="0"/>
    <n v="9"/>
    <s v="HP004"/>
    <x v="10"/>
    <x v="1"/>
    <s v="S009"/>
    <x v="1"/>
    <x v="1"/>
    <n v="2"/>
    <n v="14999000"/>
    <n v="0"/>
    <n v="29998000"/>
    <x v="3"/>
  </r>
  <r>
    <s v="TRX0312"/>
    <d v="2026-09-06T00:00:00"/>
    <x v="8"/>
    <x v="0"/>
    <n v="9"/>
    <s v="HP007"/>
    <x v="0"/>
    <x v="0"/>
    <s v="S001"/>
    <x v="6"/>
    <x v="0"/>
    <n v="5"/>
    <n v="6499000"/>
    <n v="0.05"/>
    <n v="30870250"/>
    <x v="0"/>
  </r>
  <r>
    <s v="TRX0286"/>
    <d v="2026-09-08T00:00:00"/>
    <x v="8"/>
    <x v="0"/>
    <n v="9"/>
    <s v="HP006"/>
    <x v="7"/>
    <x v="2"/>
    <s v="S002"/>
    <x v="0"/>
    <x v="0"/>
    <n v="3"/>
    <n v="2799000"/>
    <n v="0.05"/>
    <n v="7977150"/>
    <x v="2"/>
  </r>
  <r>
    <s v="TRX0366"/>
    <d v="2026-09-08T00:00:00"/>
    <x v="8"/>
    <x v="0"/>
    <n v="9"/>
    <s v="HP007"/>
    <x v="0"/>
    <x v="0"/>
    <s v="S003"/>
    <x v="3"/>
    <x v="3"/>
    <n v="1"/>
    <n v="6499000"/>
    <n v="0"/>
    <n v="6499000"/>
    <x v="2"/>
  </r>
  <r>
    <s v="TRX0081"/>
    <d v="2026-09-09T00:00:00"/>
    <x v="8"/>
    <x v="0"/>
    <n v="9"/>
    <s v="HP011"/>
    <x v="12"/>
    <x v="3"/>
    <s v="S009"/>
    <x v="1"/>
    <x v="1"/>
    <n v="2"/>
    <n v="2399000"/>
    <n v="0.1"/>
    <n v="4318200"/>
    <x v="2"/>
  </r>
  <r>
    <s v="TRX0161"/>
    <d v="2026-09-09T00:00:00"/>
    <x v="8"/>
    <x v="0"/>
    <n v="9"/>
    <s v="HP002"/>
    <x v="4"/>
    <x v="2"/>
    <s v="S009"/>
    <x v="1"/>
    <x v="1"/>
    <n v="2"/>
    <n v="3199000"/>
    <n v="0.15"/>
    <n v="5438300"/>
    <x v="0"/>
  </r>
  <r>
    <s v="TRX0230"/>
    <d v="2026-09-09T00:00:00"/>
    <x v="8"/>
    <x v="0"/>
    <n v="9"/>
    <s v="HP006"/>
    <x v="7"/>
    <x v="2"/>
    <s v="S008"/>
    <x v="2"/>
    <x v="2"/>
    <n v="1"/>
    <n v="2799000"/>
    <n v="0.1"/>
    <n v="2519100"/>
    <x v="2"/>
  </r>
  <r>
    <s v="TRX0155"/>
    <d v="2026-09-10T00:00:00"/>
    <x v="8"/>
    <x v="0"/>
    <n v="9"/>
    <s v="HP015"/>
    <x v="6"/>
    <x v="3"/>
    <s v="S009"/>
    <x v="1"/>
    <x v="1"/>
    <n v="3"/>
    <n v="1699000"/>
    <n v="0.1"/>
    <n v="4587300"/>
    <x v="0"/>
  </r>
  <r>
    <s v="TRX0274"/>
    <d v="2026-09-11T00:00:00"/>
    <x v="8"/>
    <x v="0"/>
    <n v="9"/>
    <s v="HP011"/>
    <x v="12"/>
    <x v="3"/>
    <s v="S002"/>
    <x v="0"/>
    <x v="0"/>
    <n v="1"/>
    <n v="2399000"/>
    <n v="0.1"/>
    <n v="2159100"/>
    <x v="2"/>
  </r>
  <r>
    <s v="TRX0329"/>
    <d v="2026-09-11T00:00:00"/>
    <x v="8"/>
    <x v="0"/>
    <n v="9"/>
    <s v="HP012"/>
    <x v="15"/>
    <x v="2"/>
    <s v="S006"/>
    <x v="5"/>
    <x v="4"/>
    <n v="1"/>
    <n v="6999000"/>
    <n v="0"/>
    <n v="6999000"/>
    <x v="0"/>
  </r>
  <r>
    <s v="TRX0406"/>
    <d v="2026-09-15T00:00:00"/>
    <x v="8"/>
    <x v="0"/>
    <n v="9"/>
    <s v="HP012"/>
    <x v="15"/>
    <x v="2"/>
    <s v="S009"/>
    <x v="1"/>
    <x v="1"/>
    <n v="1"/>
    <n v="6999000"/>
    <n v="0.1"/>
    <n v="6299100"/>
    <x v="2"/>
  </r>
  <r>
    <s v="TRX0430"/>
    <d v="2026-09-15T00:00:00"/>
    <x v="8"/>
    <x v="0"/>
    <n v="9"/>
    <s v="HP014"/>
    <x v="14"/>
    <x v="2"/>
    <s v="S006"/>
    <x v="5"/>
    <x v="4"/>
    <n v="2"/>
    <n v="5499000"/>
    <n v="0.15"/>
    <n v="9348300"/>
    <x v="1"/>
  </r>
  <r>
    <s v="TRX0038"/>
    <d v="2026-09-17T00:00:00"/>
    <x v="8"/>
    <x v="0"/>
    <n v="9"/>
    <s v="HP008"/>
    <x v="5"/>
    <x v="3"/>
    <s v="S006"/>
    <x v="5"/>
    <x v="4"/>
    <n v="4"/>
    <n v="2499000"/>
    <n v="0.1"/>
    <n v="8996400"/>
    <x v="2"/>
  </r>
  <r>
    <s v="TRX0093"/>
    <d v="2026-09-17T00:00:00"/>
    <x v="8"/>
    <x v="0"/>
    <n v="9"/>
    <s v="HP017"/>
    <x v="16"/>
    <x v="0"/>
    <s v="S006"/>
    <x v="5"/>
    <x v="4"/>
    <n v="1"/>
    <n v="8499000"/>
    <n v="0.05"/>
    <n v="8074050"/>
    <x v="2"/>
  </r>
  <r>
    <s v="TRX0495"/>
    <d v="2026-09-18T00:00:00"/>
    <x v="8"/>
    <x v="0"/>
    <n v="9"/>
    <s v="HP004"/>
    <x v="10"/>
    <x v="1"/>
    <s v="S009"/>
    <x v="1"/>
    <x v="1"/>
    <n v="1"/>
    <n v="14999000"/>
    <n v="0"/>
    <n v="14999000"/>
    <x v="1"/>
  </r>
  <r>
    <s v="TRX0280"/>
    <d v="2026-09-19T00:00:00"/>
    <x v="8"/>
    <x v="0"/>
    <n v="9"/>
    <s v="HP016"/>
    <x v="11"/>
    <x v="2"/>
    <s v="S008"/>
    <x v="2"/>
    <x v="2"/>
    <n v="5"/>
    <n v="3199000"/>
    <n v="0"/>
    <n v="15995000"/>
    <x v="1"/>
  </r>
  <r>
    <s v="TRX0065"/>
    <d v="2026-09-20T00:00:00"/>
    <x v="8"/>
    <x v="0"/>
    <n v="9"/>
    <s v="HP017"/>
    <x v="16"/>
    <x v="0"/>
    <s v="S008"/>
    <x v="2"/>
    <x v="2"/>
    <n v="1"/>
    <n v="8499000"/>
    <n v="0.05"/>
    <n v="8074050"/>
    <x v="3"/>
  </r>
  <r>
    <s v="TRX0305"/>
    <d v="2026-09-20T00:00:00"/>
    <x v="8"/>
    <x v="0"/>
    <n v="9"/>
    <s v="HP010"/>
    <x v="18"/>
    <x v="1"/>
    <s v="S002"/>
    <x v="0"/>
    <x v="0"/>
    <n v="2"/>
    <n v="13999000"/>
    <n v="0"/>
    <n v="27998000"/>
    <x v="0"/>
  </r>
  <r>
    <s v="TRX0368"/>
    <d v="2026-09-20T00:00:00"/>
    <x v="8"/>
    <x v="0"/>
    <n v="9"/>
    <s v="HP009"/>
    <x v="2"/>
    <x v="2"/>
    <s v="S008"/>
    <x v="2"/>
    <x v="2"/>
    <n v="2"/>
    <n v="7499000"/>
    <n v="0"/>
    <n v="14998000"/>
    <x v="2"/>
  </r>
  <r>
    <s v="TRX0092"/>
    <d v="2026-09-21T00:00:00"/>
    <x v="8"/>
    <x v="0"/>
    <n v="9"/>
    <s v="HP010"/>
    <x v="18"/>
    <x v="1"/>
    <s v="S001"/>
    <x v="6"/>
    <x v="0"/>
    <n v="1"/>
    <n v="13999000"/>
    <n v="0.1"/>
    <n v="12599100"/>
    <x v="3"/>
  </r>
  <r>
    <s v="TRX0418"/>
    <d v="2026-09-21T00:00:00"/>
    <x v="8"/>
    <x v="0"/>
    <n v="9"/>
    <s v="HP006"/>
    <x v="7"/>
    <x v="2"/>
    <s v="S008"/>
    <x v="2"/>
    <x v="2"/>
    <n v="1"/>
    <n v="2799000"/>
    <n v="0.05"/>
    <n v="2659050"/>
    <x v="0"/>
  </r>
  <r>
    <s v="TRX0209"/>
    <d v="2026-09-22T00:00:00"/>
    <x v="8"/>
    <x v="0"/>
    <n v="9"/>
    <s v="HP004"/>
    <x v="10"/>
    <x v="1"/>
    <s v="S001"/>
    <x v="6"/>
    <x v="0"/>
    <n v="4"/>
    <n v="14999000"/>
    <n v="0"/>
    <n v="59996000"/>
    <x v="3"/>
  </r>
  <r>
    <s v="TRX0251"/>
    <d v="2026-09-22T00:00:00"/>
    <x v="8"/>
    <x v="0"/>
    <n v="9"/>
    <s v="HP019"/>
    <x v="13"/>
    <x v="1"/>
    <s v="S009"/>
    <x v="1"/>
    <x v="1"/>
    <n v="2"/>
    <n v="14999000"/>
    <n v="0.05"/>
    <n v="28498100"/>
    <x v="3"/>
  </r>
  <r>
    <s v="TRX0419"/>
    <d v="2026-09-22T00:00:00"/>
    <x v="8"/>
    <x v="0"/>
    <n v="9"/>
    <s v="HP013"/>
    <x v="8"/>
    <x v="3"/>
    <s v="S009"/>
    <x v="1"/>
    <x v="1"/>
    <n v="3"/>
    <n v="2299000"/>
    <n v="0"/>
    <n v="6897000"/>
    <x v="3"/>
  </r>
  <r>
    <s v="TRX0229"/>
    <d v="2026-09-23T00:00:00"/>
    <x v="8"/>
    <x v="0"/>
    <n v="9"/>
    <s v="HP007"/>
    <x v="0"/>
    <x v="0"/>
    <s v="S004"/>
    <x v="9"/>
    <x v="3"/>
    <n v="2"/>
    <n v="6499000"/>
    <n v="0"/>
    <n v="12998000"/>
    <x v="2"/>
  </r>
  <r>
    <s v="TRX0331"/>
    <d v="2026-09-23T00:00:00"/>
    <x v="8"/>
    <x v="0"/>
    <n v="9"/>
    <s v="HP002"/>
    <x v="4"/>
    <x v="2"/>
    <s v="S001"/>
    <x v="6"/>
    <x v="0"/>
    <n v="1"/>
    <n v="3199000"/>
    <n v="0.05"/>
    <n v="3039050"/>
    <x v="2"/>
  </r>
  <r>
    <s v="TRX0078"/>
    <d v="2026-09-24T00:00:00"/>
    <x v="8"/>
    <x v="0"/>
    <n v="9"/>
    <s v="HP011"/>
    <x v="12"/>
    <x v="3"/>
    <s v="S007"/>
    <x v="7"/>
    <x v="2"/>
    <n v="2"/>
    <n v="2399000"/>
    <n v="0.05"/>
    <n v="4558100"/>
    <x v="2"/>
  </r>
  <r>
    <s v="TRX0165"/>
    <d v="2026-09-24T00:00:00"/>
    <x v="8"/>
    <x v="0"/>
    <n v="9"/>
    <s v="HP002"/>
    <x v="4"/>
    <x v="2"/>
    <s v="S009"/>
    <x v="1"/>
    <x v="1"/>
    <n v="5"/>
    <n v="3199000"/>
    <n v="0"/>
    <n v="15995000"/>
    <x v="3"/>
  </r>
  <r>
    <s v="TRX0009"/>
    <d v="2026-09-25T00:00:00"/>
    <x v="8"/>
    <x v="0"/>
    <n v="9"/>
    <s v="HP016"/>
    <x v="11"/>
    <x v="2"/>
    <s v="S003"/>
    <x v="3"/>
    <x v="3"/>
    <n v="1"/>
    <n v="3199000"/>
    <n v="0.05"/>
    <n v="3039050"/>
    <x v="1"/>
  </r>
  <r>
    <s v="TRX0017"/>
    <d v="2026-09-27T00:00:00"/>
    <x v="8"/>
    <x v="0"/>
    <n v="9"/>
    <s v="HP007"/>
    <x v="0"/>
    <x v="0"/>
    <s v="S004"/>
    <x v="9"/>
    <x v="3"/>
    <n v="4"/>
    <n v="6499000"/>
    <n v="0.1"/>
    <n v="23396400"/>
    <x v="1"/>
  </r>
  <r>
    <s v="TRX0035"/>
    <d v="2026-09-27T00:00:00"/>
    <x v="8"/>
    <x v="0"/>
    <n v="9"/>
    <s v="HP003"/>
    <x v="9"/>
    <x v="2"/>
    <s v="S002"/>
    <x v="0"/>
    <x v="0"/>
    <n v="1"/>
    <n v="5199000"/>
    <n v="0"/>
    <n v="5199000"/>
    <x v="2"/>
  </r>
  <r>
    <s v="TRX0282"/>
    <d v="2026-09-28T00:00:00"/>
    <x v="8"/>
    <x v="0"/>
    <n v="9"/>
    <s v="HP009"/>
    <x v="2"/>
    <x v="2"/>
    <s v="S007"/>
    <x v="7"/>
    <x v="2"/>
    <n v="2"/>
    <n v="7499000"/>
    <n v="0"/>
    <n v="14998000"/>
    <x v="0"/>
  </r>
  <r>
    <s v="TRX0323"/>
    <d v="2026-09-28T00:00:00"/>
    <x v="8"/>
    <x v="0"/>
    <n v="9"/>
    <s v="HP006"/>
    <x v="7"/>
    <x v="2"/>
    <s v="S005"/>
    <x v="4"/>
    <x v="4"/>
    <n v="1"/>
    <n v="2799000"/>
    <n v="0.15"/>
    <n v="2379150"/>
    <x v="2"/>
  </r>
  <r>
    <s v="TRX0477"/>
    <d v="2026-09-29T00:00:00"/>
    <x v="8"/>
    <x v="0"/>
    <n v="9"/>
    <s v="HP005"/>
    <x v="17"/>
    <x v="3"/>
    <s v="S010"/>
    <x v="8"/>
    <x v="1"/>
    <n v="1"/>
    <n v="1499000"/>
    <n v="0"/>
    <n v="1499000"/>
    <x v="3"/>
  </r>
  <r>
    <s v="TRX0052"/>
    <d v="2026-09-30T00:00:00"/>
    <x v="8"/>
    <x v="0"/>
    <n v="9"/>
    <s v="HP011"/>
    <x v="12"/>
    <x v="3"/>
    <s v="S006"/>
    <x v="5"/>
    <x v="4"/>
    <n v="4"/>
    <n v="2399000"/>
    <n v="0.05"/>
    <n v="9116200"/>
    <x v="3"/>
  </r>
  <r>
    <s v="TRX0252"/>
    <d v="2026-09-30T00:00:00"/>
    <x v="8"/>
    <x v="0"/>
    <n v="9"/>
    <s v="HP002"/>
    <x v="4"/>
    <x v="2"/>
    <s v="S001"/>
    <x v="6"/>
    <x v="0"/>
    <n v="1"/>
    <n v="3199000"/>
    <n v="0.05"/>
    <n v="3039050"/>
    <x v="0"/>
  </r>
  <r>
    <s v="TRX0275"/>
    <d v="2026-10-01T00:00:00"/>
    <x v="9"/>
    <x v="0"/>
    <n v="10"/>
    <s v="HP005"/>
    <x v="17"/>
    <x v="3"/>
    <s v="S003"/>
    <x v="3"/>
    <x v="3"/>
    <n v="1"/>
    <n v="1499000"/>
    <n v="0.1"/>
    <n v="1349100"/>
    <x v="2"/>
  </r>
  <r>
    <s v="TRX0325"/>
    <d v="2026-10-02T00:00:00"/>
    <x v="9"/>
    <x v="0"/>
    <n v="10"/>
    <s v="HP016"/>
    <x v="11"/>
    <x v="2"/>
    <s v="S008"/>
    <x v="2"/>
    <x v="2"/>
    <n v="2"/>
    <n v="3199000"/>
    <n v="0.05"/>
    <n v="6078100"/>
    <x v="1"/>
  </r>
  <r>
    <s v="TRX0124"/>
    <d v="2026-10-04T00:00:00"/>
    <x v="9"/>
    <x v="0"/>
    <n v="10"/>
    <s v="HP017"/>
    <x v="16"/>
    <x v="0"/>
    <s v="S001"/>
    <x v="6"/>
    <x v="0"/>
    <n v="3"/>
    <n v="8499000"/>
    <n v="0.15"/>
    <n v="21672450"/>
    <x v="3"/>
  </r>
  <r>
    <s v="TRX0260"/>
    <d v="2026-10-05T00:00:00"/>
    <x v="9"/>
    <x v="0"/>
    <n v="10"/>
    <s v="HP009"/>
    <x v="2"/>
    <x v="2"/>
    <s v="S002"/>
    <x v="0"/>
    <x v="0"/>
    <n v="3"/>
    <n v="7499000"/>
    <n v="0"/>
    <n v="22497000"/>
    <x v="3"/>
  </r>
  <r>
    <s v="TRX0224"/>
    <d v="2026-10-09T00:00:00"/>
    <x v="9"/>
    <x v="0"/>
    <n v="10"/>
    <s v="HP011"/>
    <x v="12"/>
    <x v="3"/>
    <s v="S006"/>
    <x v="5"/>
    <x v="4"/>
    <n v="1"/>
    <n v="2399000"/>
    <n v="0.1"/>
    <n v="2159100"/>
    <x v="2"/>
  </r>
  <r>
    <s v="TRX0050"/>
    <d v="2026-10-10T00:00:00"/>
    <x v="9"/>
    <x v="0"/>
    <n v="10"/>
    <s v="HP007"/>
    <x v="0"/>
    <x v="0"/>
    <s v="S010"/>
    <x v="8"/>
    <x v="1"/>
    <n v="1"/>
    <n v="6499000"/>
    <n v="0.1"/>
    <n v="5849100"/>
    <x v="1"/>
  </r>
  <r>
    <s v="TRX0425"/>
    <d v="2026-10-10T00:00:00"/>
    <x v="9"/>
    <x v="0"/>
    <n v="10"/>
    <s v="HP003"/>
    <x v="9"/>
    <x v="2"/>
    <s v="S002"/>
    <x v="0"/>
    <x v="0"/>
    <n v="2"/>
    <n v="5199000"/>
    <n v="0.1"/>
    <n v="9358200"/>
    <x v="0"/>
  </r>
  <r>
    <s v="TRX0489"/>
    <d v="2026-10-12T00:00:00"/>
    <x v="9"/>
    <x v="0"/>
    <n v="10"/>
    <s v="HP006"/>
    <x v="7"/>
    <x v="2"/>
    <s v="S001"/>
    <x v="6"/>
    <x v="0"/>
    <n v="3"/>
    <n v="2799000"/>
    <n v="0.15"/>
    <n v="7137450"/>
    <x v="2"/>
  </r>
  <r>
    <s v="TRX0473"/>
    <d v="2026-10-13T00:00:00"/>
    <x v="9"/>
    <x v="0"/>
    <n v="10"/>
    <s v="HP011"/>
    <x v="12"/>
    <x v="3"/>
    <s v="S001"/>
    <x v="6"/>
    <x v="0"/>
    <n v="4"/>
    <n v="2399000"/>
    <n v="0.05"/>
    <n v="9116200"/>
    <x v="0"/>
  </r>
  <r>
    <s v="TRX0090"/>
    <d v="2026-10-15T00:00:00"/>
    <x v="9"/>
    <x v="0"/>
    <n v="10"/>
    <s v="HP009"/>
    <x v="2"/>
    <x v="2"/>
    <s v="S009"/>
    <x v="1"/>
    <x v="1"/>
    <n v="1"/>
    <n v="7499000"/>
    <n v="0.15"/>
    <n v="6374150"/>
    <x v="0"/>
  </r>
  <r>
    <s v="TRX0105"/>
    <d v="2026-10-15T00:00:00"/>
    <x v="9"/>
    <x v="0"/>
    <n v="10"/>
    <s v="HP006"/>
    <x v="7"/>
    <x v="2"/>
    <s v="S005"/>
    <x v="4"/>
    <x v="4"/>
    <n v="1"/>
    <n v="2799000"/>
    <n v="0"/>
    <n v="2799000"/>
    <x v="1"/>
  </r>
  <r>
    <s v="TRX0300"/>
    <d v="2026-10-15T00:00:00"/>
    <x v="9"/>
    <x v="0"/>
    <n v="10"/>
    <s v="HP014"/>
    <x v="14"/>
    <x v="2"/>
    <s v="S008"/>
    <x v="2"/>
    <x v="2"/>
    <n v="1"/>
    <n v="5499000"/>
    <n v="0.1"/>
    <n v="4949100"/>
    <x v="2"/>
  </r>
  <r>
    <s v="TRX0382"/>
    <d v="2026-10-16T00:00:00"/>
    <x v="9"/>
    <x v="0"/>
    <n v="10"/>
    <s v="HP001"/>
    <x v="3"/>
    <x v="3"/>
    <s v="S010"/>
    <x v="8"/>
    <x v="1"/>
    <n v="1"/>
    <n v="1699000"/>
    <n v="0"/>
    <n v="1699000"/>
    <x v="2"/>
  </r>
  <r>
    <s v="TRX0007"/>
    <d v="2026-10-17T00:00:00"/>
    <x v="9"/>
    <x v="0"/>
    <n v="10"/>
    <s v="HP009"/>
    <x v="2"/>
    <x v="2"/>
    <s v="S001"/>
    <x v="6"/>
    <x v="0"/>
    <n v="4"/>
    <n v="7499000"/>
    <n v="0"/>
    <n v="29996000"/>
    <x v="0"/>
  </r>
  <r>
    <s v="TRX0375"/>
    <d v="2026-10-17T00:00:00"/>
    <x v="9"/>
    <x v="0"/>
    <n v="10"/>
    <s v="HP003"/>
    <x v="9"/>
    <x v="2"/>
    <s v="S002"/>
    <x v="0"/>
    <x v="0"/>
    <n v="2"/>
    <n v="5199000"/>
    <n v="0.05"/>
    <n v="9878100"/>
    <x v="2"/>
  </r>
  <r>
    <s v="TRX0451"/>
    <d v="2026-10-17T00:00:00"/>
    <x v="9"/>
    <x v="0"/>
    <n v="10"/>
    <s v="HP016"/>
    <x v="11"/>
    <x v="2"/>
    <s v="S003"/>
    <x v="3"/>
    <x v="3"/>
    <n v="4"/>
    <n v="3199000"/>
    <n v="0.1"/>
    <n v="11516400"/>
    <x v="2"/>
  </r>
  <r>
    <s v="TRX0236"/>
    <d v="2026-10-18T00:00:00"/>
    <x v="9"/>
    <x v="0"/>
    <n v="10"/>
    <s v="HP016"/>
    <x v="11"/>
    <x v="2"/>
    <s v="S010"/>
    <x v="8"/>
    <x v="1"/>
    <n v="1"/>
    <n v="3199000"/>
    <n v="0.05"/>
    <n v="3039050"/>
    <x v="2"/>
  </r>
  <r>
    <s v="TRX0291"/>
    <d v="2026-10-18T00:00:00"/>
    <x v="9"/>
    <x v="0"/>
    <n v="10"/>
    <s v="HP017"/>
    <x v="16"/>
    <x v="0"/>
    <s v="S008"/>
    <x v="2"/>
    <x v="2"/>
    <n v="2"/>
    <n v="8499000"/>
    <n v="0.05"/>
    <n v="16148100"/>
    <x v="1"/>
  </r>
  <r>
    <s v="TRX0393"/>
    <d v="2026-10-18T00:00:00"/>
    <x v="9"/>
    <x v="0"/>
    <n v="10"/>
    <s v="HP013"/>
    <x v="8"/>
    <x v="3"/>
    <s v="S001"/>
    <x v="6"/>
    <x v="0"/>
    <n v="1"/>
    <n v="2299000"/>
    <n v="0.05"/>
    <n v="2184050"/>
    <x v="0"/>
  </r>
  <r>
    <s v="TRX0076"/>
    <d v="2026-10-19T00:00:00"/>
    <x v="9"/>
    <x v="0"/>
    <n v="10"/>
    <s v="HP005"/>
    <x v="17"/>
    <x v="3"/>
    <s v="S001"/>
    <x v="6"/>
    <x v="0"/>
    <n v="1"/>
    <n v="1499000"/>
    <n v="0.1"/>
    <n v="1349100"/>
    <x v="2"/>
  </r>
  <r>
    <s v="TRX0016"/>
    <d v="2026-10-20T00:00:00"/>
    <x v="9"/>
    <x v="0"/>
    <n v="10"/>
    <s v="HP004"/>
    <x v="10"/>
    <x v="1"/>
    <s v="S004"/>
    <x v="9"/>
    <x v="3"/>
    <n v="2"/>
    <n v="14999000"/>
    <n v="0.1"/>
    <n v="26998200"/>
    <x v="2"/>
  </r>
  <r>
    <s v="TRX0019"/>
    <d v="2026-10-20T00:00:00"/>
    <x v="9"/>
    <x v="0"/>
    <n v="10"/>
    <s v="HP004"/>
    <x v="10"/>
    <x v="1"/>
    <s v="S007"/>
    <x v="7"/>
    <x v="2"/>
    <n v="2"/>
    <n v="14999000"/>
    <n v="0"/>
    <n v="29998000"/>
    <x v="0"/>
  </r>
  <r>
    <s v="TRX0237"/>
    <d v="2026-10-20T00:00:00"/>
    <x v="9"/>
    <x v="0"/>
    <n v="10"/>
    <s v="HP018"/>
    <x v="1"/>
    <x v="1"/>
    <s v="S007"/>
    <x v="7"/>
    <x v="2"/>
    <n v="1"/>
    <n v="12499000"/>
    <n v="0"/>
    <n v="12499000"/>
    <x v="2"/>
  </r>
  <r>
    <s v="TRX0487"/>
    <d v="2026-10-20T00:00:00"/>
    <x v="9"/>
    <x v="0"/>
    <n v="10"/>
    <s v="HP011"/>
    <x v="12"/>
    <x v="3"/>
    <s v="S006"/>
    <x v="5"/>
    <x v="4"/>
    <n v="1"/>
    <n v="2399000"/>
    <n v="0.05"/>
    <n v="2279050"/>
    <x v="3"/>
  </r>
  <r>
    <s v="TRX0247"/>
    <d v="2026-10-21T00:00:00"/>
    <x v="9"/>
    <x v="0"/>
    <n v="10"/>
    <s v="HP006"/>
    <x v="7"/>
    <x v="2"/>
    <s v="S006"/>
    <x v="5"/>
    <x v="4"/>
    <n v="4"/>
    <n v="2799000"/>
    <n v="0.05"/>
    <n v="10636200"/>
    <x v="0"/>
  </r>
  <r>
    <s v="TRX0348"/>
    <d v="2026-10-21T00:00:00"/>
    <x v="9"/>
    <x v="0"/>
    <n v="10"/>
    <s v="HP015"/>
    <x v="6"/>
    <x v="3"/>
    <s v="S002"/>
    <x v="0"/>
    <x v="0"/>
    <n v="2"/>
    <n v="1699000"/>
    <n v="0.05"/>
    <n v="3228100"/>
    <x v="2"/>
  </r>
  <r>
    <s v="TRX0091"/>
    <d v="2026-10-23T00:00:00"/>
    <x v="9"/>
    <x v="0"/>
    <n v="10"/>
    <s v="HP007"/>
    <x v="0"/>
    <x v="0"/>
    <s v="S010"/>
    <x v="8"/>
    <x v="1"/>
    <n v="2"/>
    <n v="6499000"/>
    <n v="0.1"/>
    <n v="11698200"/>
    <x v="2"/>
  </r>
  <r>
    <s v="TRX0326"/>
    <d v="2026-10-23T00:00:00"/>
    <x v="9"/>
    <x v="0"/>
    <n v="10"/>
    <s v="HP004"/>
    <x v="10"/>
    <x v="1"/>
    <s v="S009"/>
    <x v="1"/>
    <x v="1"/>
    <n v="1"/>
    <n v="14999000"/>
    <n v="0.05"/>
    <n v="14249050"/>
    <x v="2"/>
  </r>
  <r>
    <s v="TRX0307"/>
    <d v="2026-10-24T00:00:00"/>
    <x v="9"/>
    <x v="0"/>
    <n v="10"/>
    <s v="HP006"/>
    <x v="7"/>
    <x v="2"/>
    <s v="S001"/>
    <x v="6"/>
    <x v="0"/>
    <n v="3"/>
    <n v="2799000"/>
    <n v="0"/>
    <n v="8397000"/>
    <x v="2"/>
  </r>
  <r>
    <s v="TRX0001"/>
    <d v="2026-10-25T00:00:00"/>
    <x v="9"/>
    <x v="0"/>
    <n v="10"/>
    <s v="HP019"/>
    <x v="13"/>
    <x v="1"/>
    <s v="S001"/>
    <x v="6"/>
    <x v="0"/>
    <n v="1"/>
    <n v="14999000"/>
    <n v="0.15"/>
    <n v="12749150"/>
    <x v="3"/>
  </r>
  <r>
    <s v="TRX0055"/>
    <d v="2026-10-25T00:00:00"/>
    <x v="9"/>
    <x v="0"/>
    <n v="10"/>
    <s v="HP003"/>
    <x v="9"/>
    <x v="2"/>
    <s v="S008"/>
    <x v="2"/>
    <x v="2"/>
    <n v="5"/>
    <n v="5199000"/>
    <n v="0.05"/>
    <n v="24695250"/>
    <x v="3"/>
  </r>
  <r>
    <s v="TRX0134"/>
    <d v="2026-10-25T00:00:00"/>
    <x v="9"/>
    <x v="0"/>
    <n v="10"/>
    <s v="HP003"/>
    <x v="9"/>
    <x v="2"/>
    <s v="S001"/>
    <x v="6"/>
    <x v="0"/>
    <n v="4"/>
    <n v="5199000"/>
    <n v="0.1"/>
    <n v="18716400"/>
    <x v="2"/>
  </r>
  <r>
    <s v="TRX0212"/>
    <d v="2026-10-25T00:00:00"/>
    <x v="9"/>
    <x v="0"/>
    <n v="10"/>
    <s v="HP008"/>
    <x v="5"/>
    <x v="3"/>
    <s v="S004"/>
    <x v="9"/>
    <x v="3"/>
    <n v="2"/>
    <n v="2499000"/>
    <n v="0.05"/>
    <n v="4748100"/>
    <x v="2"/>
  </r>
  <r>
    <s v="TRX0424"/>
    <d v="2026-10-25T00:00:00"/>
    <x v="9"/>
    <x v="0"/>
    <n v="10"/>
    <s v="HP005"/>
    <x v="17"/>
    <x v="3"/>
    <s v="S010"/>
    <x v="8"/>
    <x v="1"/>
    <n v="3"/>
    <n v="1499000"/>
    <n v="0"/>
    <n v="4497000"/>
    <x v="2"/>
  </r>
  <r>
    <s v="TRX0485"/>
    <d v="2026-10-25T00:00:00"/>
    <x v="9"/>
    <x v="0"/>
    <n v="10"/>
    <s v="HP013"/>
    <x v="8"/>
    <x v="3"/>
    <s v="S010"/>
    <x v="8"/>
    <x v="1"/>
    <n v="1"/>
    <n v="2299000"/>
    <n v="0.1"/>
    <n v="2069100"/>
    <x v="0"/>
  </r>
  <r>
    <s v="TRX0140"/>
    <d v="2026-10-26T00:00:00"/>
    <x v="9"/>
    <x v="0"/>
    <n v="10"/>
    <s v="HP003"/>
    <x v="9"/>
    <x v="2"/>
    <s v="S008"/>
    <x v="2"/>
    <x v="2"/>
    <n v="1"/>
    <n v="5199000"/>
    <n v="0.15"/>
    <n v="4419150"/>
    <x v="2"/>
  </r>
  <r>
    <s v="TRX0339"/>
    <d v="2026-10-26T00:00:00"/>
    <x v="9"/>
    <x v="0"/>
    <n v="10"/>
    <s v="HP003"/>
    <x v="9"/>
    <x v="2"/>
    <s v="S008"/>
    <x v="2"/>
    <x v="2"/>
    <n v="2"/>
    <n v="5199000"/>
    <n v="0"/>
    <n v="10398000"/>
    <x v="2"/>
  </r>
  <r>
    <s v="TRX0386"/>
    <d v="2026-10-26T00:00:00"/>
    <x v="9"/>
    <x v="0"/>
    <n v="10"/>
    <s v="HP012"/>
    <x v="15"/>
    <x v="2"/>
    <s v="S009"/>
    <x v="1"/>
    <x v="1"/>
    <n v="2"/>
    <n v="6999000"/>
    <n v="0"/>
    <n v="13998000"/>
    <x v="1"/>
  </r>
  <r>
    <s v="TRX0456"/>
    <d v="2026-10-26T00:00:00"/>
    <x v="9"/>
    <x v="0"/>
    <n v="10"/>
    <s v="HP019"/>
    <x v="13"/>
    <x v="1"/>
    <s v="S005"/>
    <x v="4"/>
    <x v="4"/>
    <n v="3"/>
    <n v="14999000"/>
    <n v="0.15"/>
    <n v="38247450"/>
    <x v="3"/>
  </r>
  <r>
    <s v="TRX0062"/>
    <d v="2026-10-27T00:00:00"/>
    <x v="9"/>
    <x v="0"/>
    <n v="10"/>
    <s v="HP017"/>
    <x v="16"/>
    <x v="0"/>
    <s v="S006"/>
    <x v="5"/>
    <x v="4"/>
    <n v="2"/>
    <n v="8499000"/>
    <n v="0.05"/>
    <n v="16148100"/>
    <x v="3"/>
  </r>
  <r>
    <s v="TRX0087"/>
    <d v="2026-10-27T00:00:00"/>
    <x v="9"/>
    <x v="0"/>
    <n v="10"/>
    <s v="HP010"/>
    <x v="18"/>
    <x v="1"/>
    <s v="S004"/>
    <x v="9"/>
    <x v="3"/>
    <n v="5"/>
    <n v="13999000"/>
    <n v="0"/>
    <n v="69995000"/>
    <x v="3"/>
  </r>
  <r>
    <s v="TRX0166"/>
    <d v="2026-10-27T00:00:00"/>
    <x v="9"/>
    <x v="0"/>
    <n v="10"/>
    <s v="HP018"/>
    <x v="1"/>
    <x v="1"/>
    <s v="S004"/>
    <x v="9"/>
    <x v="3"/>
    <n v="1"/>
    <n v="12499000"/>
    <n v="0.05"/>
    <n v="11874050"/>
    <x v="2"/>
  </r>
  <r>
    <s v="TRX0437"/>
    <d v="2026-10-27T00:00:00"/>
    <x v="9"/>
    <x v="0"/>
    <n v="10"/>
    <s v="HP003"/>
    <x v="9"/>
    <x v="2"/>
    <s v="S001"/>
    <x v="6"/>
    <x v="0"/>
    <n v="1"/>
    <n v="5199000"/>
    <n v="0.15"/>
    <n v="4419150"/>
    <x v="1"/>
  </r>
  <r>
    <s v="TRX0176"/>
    <d v="2026-10-28T00:00:00"/>
    <x v="9"/>
    <x v="0"/>
    <n v="10"/>
    <s v="HP012"/>
    <x v="15"/>
    <x v="2"/>
    <s v="S010"/>
    <x v="8"/>
    <x v="1"/>
    <n v="5"/>
    <n v="6999000"/>
    <n v="0.1"/>
    <n v="31495500"/>
    <x v="2"/>
  </r>
  <r>
    <s v="TRX0443"/>
    <d v="2026-10-29T00:00:00"/>
    <x v="9"/>
    <x v="0"/>
    <n v="10"/>
    <s v="HP006"/>
    <x v="7"/>
    <x v="2"/>
    <s v="S002"/>
    <x v="0"/>
    <x v="0"/>
    <n v="1"/>
    <n v="2799000"/>
    <n v="0"/>
    <n v="2799000"/>
    <x v="2"/>
  </r>
  <r>
    <s v="TRX0472"/>
    <d v="2026-10-29T00:00:00"/>
    <x v="9"/>
    <x v="0"/>
    <n v="10"/>
    <s v="HP005"/>
    <x v="17"/>
    <x v="3"/>
    <s v="S010"/>
    <x v="8"/>
    <x v="1"/>
    <n v="1"/>
    <n v="1499000"/>
    <n v="0.05"/>
    <n v="1424050"/>
    <x v="1"/>
  </r>
  <r>
    <s v="TRX0276"/>
    <d v="2026-10-30T00:00:00"/>
    <x v="9"/>
    <x v="0"/>
    <n v="10"/>
    <s v="HP012"/>
    <x v="15"/>
    <x v="2"/>
    <s v="S008"/>
    <x v="2"/>
    <x v="2"/>
    <n v="2"/>
    <n v="6999000"/>
    <n v="0"/>
    <n v="13998000"/>
    <x v="0"/>
  </r>
  <r>
    <s v="TRX0026"/>
    <d v="2026-10-31T00:00:00"/>
    <x v="9"/>
    <x v="0"/>
    <n v="10"/>
    <s v="HP010"/>
    <x v="18"/>
    <x v="1"/>
    <s v="S006"/>
    <x v="5"/>
    <x v="4"/>
    <n v="2"/>
    <n v="13999000"/>
    <n v="0"/>
    <n v="27998000"/>
    <x v="2"/>
  </r>
  <r>
    <s v="TRX0239"/>
    <d v="2026-11-03T00:00:00"/>
    <x v="10"/>
    <x v="0"/>
    <n v="11"/>
    <s v="HP006"/>
    <x v="7"/>
    <x v="2"/>
    <s v="S008"/>
    <x v="2"/>
    <x v="2"/>
    <n v="1"/>
    <n v="2799000"/>
    <n v="0.05"/>
    <n v="2659050"/>
    <x v="2"/>
  </r>
  <r>
    <s v="TRX0284"/>
    <d v="2026-11-03T00:00:00"/>
    <x v="10"/>
    <x v="0"/>
    <n v="11"/>
    <s v="HP009"/>
    <x v="2"/>
    <x v="2"/>
    <s v="S009"/>
    <x v="1"/>
    <x v="1"/>
    <n v="1"/>
    <n v="7499000"/>
    <n v="0.1"/>
    <n v="6749100"/>
    <x v="0"/>
  </r>
  <r>
    <s v="TRX0064"/>
    <d v="2026-11-04T00:00:00"/>
    <x v="10"/>
    <x v="0"/>
    <n v="11"/>
    <s v="HP012"/>
    <x v="15"/>
    <x v="2"/>
    <s v="S009"/>
    <x v="1"/>
    <x v="1"/>
    <n v="2"/>
    <n v="6999000"/>
    <n v="0"/>
    <n v="13998000"/>
    <x v="2"/>
  </r>
  <r>
    <s v="TRX0383"/>
    <d v="2026-11-04T00:00:00"/>
    <x v="10"/>
    <x v="0"/>
    <n v="11"/>
    <s v="HP013"/>
    <x v="8"/>
    <x v="3"/>
    <s v="S005"/>
    <x v="4"/>
    <x v="4"/>
    <n v="1"/>
    <n v="2299000"/>
    <n v="0.1"/>
    <n v="2069100"/>
    <x v="2"/>
  </r>
  <r>
    <s v="TRX0011"/>
    <d v="2026-11-05T00:00:00"/>
    <x v="10"/>
    <x v="0"/>
    <n v="11"/>
    <s v="HP002"/>
    <x v="4"/>
    <x v="2"/>
    <s v="S001"/>
    <x v="6"/>
    <x v="0"/>
    <n v="2"/>
    <n v="3199000"/>
    <n v="0"/>
    <n v="6398000"/>
    <x v="1"/>
  </r>
  <r>
    <s v="TRX0022"/>
    <d v="2026-11-05T00:00:00"/>
    <x v="10"/>
    <x v="0"/>
    <n v="11"/>
    <s v="HP007"/>
    <x v="0"/>
    <x v="0"/>
    <s v="S001"/>
    <x v="6"/>
    <x v="0"/>
    <n v="1"/>
    <n v="6499000"/>
    <n v="0"/>
    <n v="6499000"/>
    <x v="1"/>
  </r>
  <r>
    <s v="TRX0259"/>
    <d v="2026-11-05T00:00:00"/>
    <x v="10"/>
    <x v="0"/>
    <n v="11"/>
    <s v="HP005"/>
    <x v="17"/>
    <x v="3"/>
    <s v="S009"/>
    <x v="1"/>
    <x v="1"/>
    <n v="2"/>
    <n v="1499000"/>
    <n v="0.1"/>
    <n v="2698200"/>
    <x v="1"/>
  </r>
  <r>
    <s v="TRX0306"/>
    <d v="2026-11-05T00:00:00"/>
    <x v="10"/>
    <x v="0"/>
    <n v="11"/>
    <s v="HP014"/>
    <x v="14"/>
    <x v="2"/>
    <s v="S008"/>
    <x v="2"/>
    <x v="2"/>
    <n v="2"/>
    <n v="5499000"/>
    <n v="0.05"/>
    <n v="10448100"/>
    <x v="2"/>
  </r>
  <r>
    <s v="TRX0218"/>
    <d v="2026-11-06T00:00:00"/>
    <x v="10"/>
    <x v="0"/>
    <n v="11"/>
    <s v="HP006"/>
    <x v="7"/>
    <x v="2"/>
    <s v="S009"/>
    <x v="1"/>
    <x v="1"/>
    <n v="1"/>
    <n v="2799000"/>
    <n v="0.1"/>
    <n v="2519100"/>
    <x v="0"/>
  </r>
  <r>
    <s v="TRX0483"/>
    <d v="2026-11-06T00:00:00"/>
    <x v="10"/>
    <x v="0"/>
    <n v="11"/>
    <s v="HP010"/>
    <x v="18"/>
    <x v="1"/>
    <s v="S001"/>
    <x v="6"/>
    <x v="0"/>
    <n v="1"/>
    <n v="13999000"/>
    <n v="0"/>
    <n v="13999000"/>
    <x v="3"/>
  </r>
  <r>
    <s v="TRX0048"/>
    <d v="2026-11-08T00:00:00"/>
    <x v="10"/>
    <x v="0"/>
    <n v="11"/>
    <s v="HP015"/>
    <x v="6"/>
    <x v="3"/>
    <s v="S002"/>
    <x v="0"/>
    <x v="0"/>
    <n v="1"/>
    <n v="1699000"/>
    <n v="0.15"/>
    <n v="1444150"/>
    <x v="0"/>
  </r>
  <r>
    <s v="TRX0100"/>
    <d v="2026-11-08T00:00:00"/>
    <x v="10"/>
    <x v="0"/>
    <n v="11"/>
    <s v="HP016"/>
    <x v="11"/>
    <x v="2"/>
    <s v="S006"/>
    <x v="5"/>
    <x v="4"/>
    <n v="1"/>
    <n v="3199000"/>
    <n v="0.05"/>
    <n v="3039050"/>
    <x v="0"/>
  </r>
  <r>
    <s v="TRX0208"/>
    <d v="2026-11-09T00:00:00"/>
    <x v="10"/>
    <x v="0"/>
    <n v="11"/>
    <s v="HP018"/>
    <x v="1"/>
    <x v="1"/>
    <s v="S003"/>
    <x v="3"/>
    <x v="3"/>
    <n v="3"/>
    <n v="12499000"/>
    <n v="0.05"/>
    <n v="35622150"/>
    <x v="0"/>
  </r>
  <r>
    <s v="TRX0347"/>
    <d v="2026-11-09T00:00:00"/>
    <x v="10"/>
    <x v="0"/>
    <n v="11"/>
    <s v="HP017"/>
    <x v="16"/>
    <x v="0"/>
    <s v="S007"/>
    <x v="7"/>
    <x v="2"/>
    <n v="1"/>
    <n v="8499000"/>
    <n v="0.1"/>
    <n v="7649100"/>
    <x v="3"/>
  </r>
  <r>
    <s v="TRX0449"/>
    <d v="2026-11-09T00:00:00"/>
    <x v="10"/>
    <x v="0"/>
    <n v="11"/>
    <s v="HP013"/>
    <x v="8"/>
    <x v="3"/>
    <s v="S008"/>
    <x v="2"/>
    <x v="2"/>
    <n v="3"/>
    <n v="2299000"/>
    <n v="0.1"/>
    <n v="6207300"/>
    <x v="1"/>
  </r>
  <r>
    <s v="TRX0012"/>
    <d v="2026-11-10T00:00:00"/>
    <x v="10"/>
    <x v="0"/>
    <n v="11"/>
    <s v="HP012"/>
    <x v="15"/>
    <x v="2"/>
    <s v="S010"/>
    <x v="8"/>
    <x v="1"/>
    <n v="3"/>
    <n v="6999000"/>
    <n v="0.1"/>
    <n v="18897300"/>
    <x v="3"/>
  </r>
  <r>
    <s v="TRX0301"/>
    <d v="2026-11-10T00:00:00"/>
    <x v="10"/>
    <x v="0"/>
    <n v="11"/>
    <s v="HP016"/>
    <x v="11"/>
    <x v="2"/>
    <s v="S005"/>
    <x v="4"/>
    <x v="4"/>
    <n v="5"/>
    <n v="3199000"/>
    <n v="0.1"/>
    <n v="14395500"/>
    <x v="0"/>
  </r>
  <r>
    <s v="TRX0327"/>
    <d v="2026-11-10T00:00:00"/>
    <x v="10"/>
    <x v="0"/>
    <n v="11"/>
    <s v="HP011"/>
    <x v="12"/>
    <x v="3"/>
    <s v="S001"/>
    <x v="6"/>
    <x v="0"/>
    <n v="5"/>
    <n v="2399000"/>
    <n v="0"/>
    <n v="11995000"/>
    <x v="1"/>
  </r>
  <r>
    <s v="TRX0080"/>
    <d v="2026-11-13T00:00:00"/>
    <x v="10"/>
    <x v="0"/>
    <n v="11"/>
    <s v="HP008"/>
    <x v="5"/>
    <x v="3"/>
    <s v="S008"/>
    <x v="2"/>
    <x v="2"/>
    <n v="1"/>
    <n v="2499000"/>
    <n v="0.05"/>
    <n v="2374050"/>
    <x v="2"/>
  </r>
  <r>
    <s v="TRX0051"/>
    <d v="2026-11-14T00:00:00"/>
    <x v="10"/>
    <x v="0"/>
    <n v="11"/>
    <s v="HP014"/>
    <x v="14"/>
    <x v="2"/>
    <s v="S006"/>
    <x v="5"/>
    <x v="4"/>
    <n v="5"/>
    <n v="5499000"/>
    <n v="0.05"/>
    <n v="26120250"/>
    <x v="2"/>
  </r>
  <r>
    <s v="TRX0268"/>
    <d v="2026-11-14T00:00:00"/>
    <x v="10"/>
    <x v="0"/>
    <n v="11"/>
    <s v="HP012"/>
    <x v="15"/>
    <x v="2"/>
    <s v="S002"/>
    <x v="0"/>
    <x v="0"/>
    <n v="5"/>
    <n v="6999000"/>
    <n v="0.1"/>
    <n v="31495500"/>
    <x v="1"/>
  </r>
  <r>
    <s v="TRX0137"/>
    <d v="2026-11-15T00:00:00"/>
    <x v="10"/>
    <x v="0"/>
    <n v="11"/>
    <s v="HP007"/>
    <x v="0"/>
    <x v="0"/>
    <s v="S002"/>
    <x v="0"/>
    <x v="0"/>
    <n v="1"/>
    <n v="6499000"/>
    <n v="0.1"/>
    <n v="5849100"/>
    <x v="3"/>
  </r>
  <r>
    <s v="TRX0149"/>
    <d v="2026-11-15T00:00:00"/>
    <x v="10"/>
    <x v="0"/>
    <n v="11"/>
    <s v="HP017"/>
    <x v="16"/>
    <x v="0"/>
    <s v="S010"/>
    <x v="8"/>
    <x v="1"/>
    <n v="1"/>
    <n v="8499000"/>
    <n v="0"/>
    <n v="8499000"/>
    <x v="1"/>
  </r>
  <r>
    <s v="TRX0250"/>
    <d v="2026-11-16T00:00:00"/>
    <x v="10"/>
    <x v="0"/>
    <n v="11"/>
    <s v="HP010"/>
    <x v="18"/>
    <x v="1"/>
    <s v="S004"/>
    <x v="9"/>
    <x v="3"/>
    <n v="2"/>
    <n v="13999000"/>
    <n v="0"/>
    <n v="27998000"/>
    <x v="2"/>
  </r>
  <r>
    <s v="TRX0462"/>
    <d v="2026-11-16T00:00:00"/>
    <x v="10"/>
    <x v="0"/>
    <n v="11"/>
    <s v="HP009"/>
    <x v="2"/>
    <x v="2"/>
    <s v="S010"/>
    <x v="8"/>
    <x v="1"/>
    <n v="1"/>
    <n v="7499000"/>
    <n v="0.05"/>
    <n v="7124050"/>
    <x v="2"/>
  </r>
  <r>
    <s v="TRX0409"/>
    <d v="2026-11-17T00:00:00"/>
    <x v="10"/>
    <x v="0"/>
    <n v="11"/>
    <s v="HP012"/>
    <x v="15"/>
    <x v="2"/>
    <s v="S010"/>
    <x v="8"/>
    <x v="1"/>
    <n v="1"/>
    <n v="6999000"/>
    <n v="0"/>
    <n v="6999000"/>
    <x v="2"/>
  </r>
  <r>
    <s v="TRX0096"/>
    <d v="2026-11-19T00:00:00"/>
    <x v="10"/>
    <x v="0"/>
    <n v="11"/>
    <s v="HP012"/>
    <x v="15"/>
    <x v="2"/>
    <s v="S001"/>
    <x v="6"/>
    <x v="0"/>
    <n v="2"/>
    <n v="6999000"/>
    <n v="0.05"/>
    <n v="13298100"/>
    <x v="1"/>
  </r>
  <r>
    <s v="TRX0335"/>
    <d v="2026-11-19T00:00:00"/>
    <x v="10"/>
    <x v="0"/>
    <n v="11"/>
    <s v="HP010"/>
    <x v="18"/>
    <x v="1"/>
    <s v="S001"/>
    <x v="6"/>
    <x v="0"/>
    <n v="2"/>
    <n v="13999000"/>
    <n v="0"/>
    <n v="27998000"/>
    <x v="3"/>
  </r>
  <r>
    <s v="TRX0232"/>
    <d v="2026-11-21T00:00:00"/>
    <x v="10"/>
    <x v="0"/>
    <n v="11"/>
    <s v="HP002"/>
    <x v="4"/>
    <x v="2"/>
    <s v="S008"/>
    <x v="2"/>
    <x v="2"/>
    <n v="2"/>
    <n v="3199000"/>
    <n v="0"/>
    <n v="6398000"/>
    <x v="0"/>
  </r>
  <r>
    <s v="TRX0479"/>
    <d v="2026-11-22T00:00:00"/>
    <x v="10"/>
    <x v="0"/>
    <n v="11"/>
    <s v="HP007"/>
    <x v="0"/>
    <x v="0"/>
    <s v="S004"/>
    <x v="9"/>
    <x v="3"/>
    <n v="1"/>
    <n v="6499000"/>
    <n v="0.05"/>
    <n v="6174050"/>
    <x v="0"/>
  </r>
  <r>
    <s v="TRX0169"/>
    <d v="2026-11-24T00:00:00"/>
    <x v="10"/>
    <x v="0"/>
    <n v="11"/>
    <s v="HP002"/>
    <x v="4"/>
    <x v="2"/>
    <s v="S001"/>
    <x v="6"/>
    <x v="0"/>
    <n v="5"/>
    <n v="3199000"/>
    <n v="0.05"/>
    <n v="15195250"/>
    <x v="2"/>
  </r>
  <r>
    <s v="TRX0185"/>
    <d v="2026-11-24T00:00:00"/>
    <x v="10"/>
    <x v="0"/>
    <n v="11"/>
    <s v="HP006"/>
    <x v="7"/>
    <x v="2"/>
    <s v="S001"/>
    <x v="6"/>
    <x v="0"/>
    <n v="4"/>
    <n v="2799000"/>
    <n v="0.05"/>
    <n v="10636200"/>
    <x v="0"/>
  </r>
  <r>
    <s v="TRX0387"/>
    <d v="2026-11-24T00:00:00"/>
    <x v="10"/>
    <x v="0"/>
    <n v="11"/>
    <s v="HP011"/>
    <x v="12"/>
    <x v="3"/>
    <s v="S010"/>
    <x v="8"/>
    <x v="1"/>
    <n v="1"/>
    <n v="2399000"/>
    <n v="0"/>
    <n v="2399000"/>
    <x v="2"/>
  </r>
  <r>
    <s v="TRX0160"/>
    <d v="2026-11-25T00:00:00"/>
    <x v="10"/>
    <x v="0"/>
    <n v="11"/>
    <s v="HP019"/>
    <x v="13"/>
    <x v="1"/>
    <s v="S007"/>
    <x v="7"/>
    <x v="2"/>
    <n v="2"/>
    <n v="14999000"/>
    <n v="0.05"/>
    <n v="28498100"/>
    <x v="3"/>
  </r>
  <r>
    <s v="TRX0273"/>
    <d v="2026-11-25T00:00:00"/>
    <x v="10"/>
    <x v="0"/>
    <n v="11"/>
    <s v="HP009"/>
    <x v="2"/>
    <x v="2"/>
    <s v="S003"/>
    <x v="3"/>
    <x v="3"/>
    <n v="1"/>
    <n v="7499000"/>
    <n v="0.05"/>
    <n v="7124050"/>
    <x v="2"/>
  </r>
  <r>
    <s v="TRX0360"/>
    <d v="2026-11-25T00:00:00"/>
    <x v="10"/>
    <x v="0"/>
    <n v="11"/>
    <s v="HP018"/>
    <x v="1"/>
    <x v="1"/>
    <s v="S009"/>
    <x v="1"/>
    <x v="1"/>
    <n v="1"/>
    <n v="12499000"/>
    <n v="0"/>
    <n v="12499000"/>
    <x v="1"/>
  </r>
  <r>
    <s v="TRX0246"/>
    <d v="2026-11-27T00:00:00"/>
    <x v="10"/>
    <x v="0"/>
    <n v="11"/>
    <s v="HP013"/>
    <x v="8"/>
    <x v="3"/>
    <s v="S003"/>
    <x v="3"/>
    <x v="3"/>
    <n v="5"/>
    <n v="2299000"/>
    <n v="0.1"/>
    <n v="10345500"/>
    <x v="2"/>
  </r>
  <r>
    <s v="TRX0295"/>
    <d v="2026-11-28T00:00:00"/>
    <x v="10"/>
    <x v="0"/>
    <n v="11"/>
    <s v="HP001"/>
    <x v="3"/>
    <x v="3"/>
    <s v="S010"/>
    <x v="8"/>
    <x v="1"/>
    <n v="5"/>
    <n v="1699000"/>
    <n v="0.1"/>
    <n v="7645500"/>
    <x v="0"/>
  </r>
  <r>
    <s v="TRX0328"/>
    <d v="2026-12-01T00:00:00"/>
    <x v="11"/>
    <x v="0"/>
    <n v="12"/>
    <s v="HP016"/>
    <x v="11"/>
    <x v="2"/>
    <s v="S004"/>
    <x v="9"/>
    <x v="3"/>
    <n v="1"/>
    <n v="3199000"/>
    <n v="0"/>
    <n v="3199000"/>
    <x v="0"/>
  </r>
  <r>
    <s v="TRX0008"/>
    <d v="2026-12-02T00:00:00"/>
    <x v="11"/>
    <x v="0"/>
    <n v="12"/>
    <s v="HP007"/>
    <x v="0"/>
    <x v="0"/>
    <s v="S009"/>
    <x v="1"/>
    <x v="1"/>
    <n v="1"/>
    <n v="6499000"/>
    <n v="0"/>
    <n v="6499000"/>
    <x v="1"/>
  </r>
  <r>
    <s v="TRX0491"/>
    <d v="2026-12-02T00:00:00"/>
    <x v="11"/>
    <x v="0"/>
    <n v="12"/>
    <s v="HP006"/>
    <x v="7"/>
    <x v="2"/>
    <s v="S004"/>
    <x v="9"/>
    <x v="3"/>
    <n v="2"/>
    <n v="2799000"/>
    <n v="0"/>
    <n v="5598000"/>
    <x v="3"/>
  </r>
  <r>
    <s v="TRX0498"/>
    <d v="2026-12-03T00:00:00"/>
    <x v="11"/>
    <x v="0"/>
    <n v="12"/>
    <s v="HP017"/>
    <x v="16"/>
    <x v="0"/>
    <s v="S010"/>
    <x v="8"/>
    <x v="1"/>
    <n v="2"/>
    <n v="8499000"/>
    <n v="0.05"/>
    <n v="16148100"/>
    <x v="0"/>
  </r>
  <r>
    <s v="TRX0289"/>
    <d v="2026-12-04T00:00:00"/>
    <x v="11"/>
    <x v="0"/>
    <n v="12"/>
    <s v="HP018"/>
    <x v="1"/>
    <x v="1"/>
    <s v="S008"/>
    <x v="2"/>
    <x v="2"/>
    <n v="2"/>
    <n v="12499000"/>
    <n v="0"/>
    <n v="24998000"/>
    <x v="3"/>
  </r>
  <r>
    <s v="TRX0490"/>
    <d v="2026-12-04T00:00:00"/>
    <x v="11"/>
    <x v="0"/>
    <n v="12"/>
    <s v="HP001"/>
    <x v="3"/>
    <x v="3"/>
    <s v="S002"/>
    <x v="0"/>
    <x v="0"/>
    <n v="2"/>
    <n v="1699000"/>
    <n v="0.05"/>
    <n v="3228100"/>
    <x v="2"/>
  </r>
  <r>
    <s v="TRX0148"/>
    <d v="2026-12-05T00:00:00"/>
    <x v="11"/>
    <x v="0"/>
    <n v="12"/>
    <s v="HP005"/>
    <x v="17"/>
    <x v="3"/>
    <s v="S003"/>
    <x v="3"/>
    <x v="3"/>
    <n v="3"/>
    <n v="1499000"/>
    <n v="0.15"/>
    <n v="3822450"/>
    <x v="3"/>
  </r>
  <r>
    <s v="TRX0266"/>
    <d v="2026-12-05T00:00:00"/>
    <x v="11"/>
    <x v="0"/>
    <n v="12"/>
    <s v="HP015"/>
    <x v="6"/>
    <x v="3"/>
    <s v="S009"/>
    <x v="1"/>
    <x v="1"/>
    <n v="2"/>
    <n v="1699000"/>
    <n v="0.05"/>
    <n v="3228100"/>
    <x v="1"/>
  </r>
  <r>
    <s v="TRX0416"/>
    <d v="2026-12-06T00:00:00"/>
    <x v="11"/>
    <x v="0"/>
    <n v="12"/>
    <s v="HP013"/>
    <x v="8"/>
    <x v="3"/>
    <s v="S004"/>
    <x v="9"/>
    <x v="3"/>
    <n v="2"/>
    <n v="2299000"/>
    <n v="0.1"/>
    <n v="4138200"/>
    <x v="1"/>
  </r>
  <r>
    <s v="TRX0084"/>
    <d v="2026-12-07T00:00:00"/>
    <x v="11"/>
    <x v="0"/>
    <n v="12"/>
    <s v="HP005"/>
    <x v="17"/>
    <x v="3"/>
    <s v="S001"/>
    <x v="6"/>
    <x v="0"/>
    <n v="1"/>
    <n v="1499000"/>
    <n v="0.05"/>
    <n v="1424050"/>
    <x v="3"/>
  </r>
  <r>
    <s v="TRX0352"/>
    <d v="2026-12-07T00:00:00"/>
    <x v="11"/>
    <x v="0"/>
    <n v="12"/>
    <s v="HP006"/>
    <x v="7"/>
    <x v="2"/>
    <s v="S010"/>
    <x v="8"/>
    <x v="1"/>
    <n v="1"/>
    <n v="2799000"/>
    <n v="0.05"/>
    <n v="2659050"/>
    <x v="2"/>
  </r>
  <r>
    <s v="TRX0042"/>
    <d v="2026-12-09T00:00:00"/>
    <x v="11"/>
    <x v="0"/>
    <n v="12"/>
    <s v="HP008"/>
    <x v="5"/>
    <x v="3"/>
    <s v="S009"/>
    <x v="1"/>
    <x v="1"/>
    <n v="3"/>
    <n v="2499000"/>
    <n v="0.1"/>
    <n v="6747300"/>
    <x v="2"/>
  </r>
  <r>
    <s v="TRX0103"/>
    <d v="2026-12-09T00:00:00"/>
    <x v="11"/>
    <x v="0"/>
    <n v="12"/>
    <s v="HP014"/>
    <x v="14"/>
    <x v="2"/>
    <s v="S002"/>
    <x v="0"/>
    <x v="0"/>
    <n v="1"/>
    <n v="5499000"/>
    <n v="0.1"/>
    <n v="4949100"/>
    <x v="0"/>
  </r>
  <r>
    <s v="TRX0171"/>
    <d v="2026-12-09T00:00:00"/>
    <x v="11"/>
    <x v="0"/>
    <n v="12"/>
    <s v="HP005"/>
    <x v="17"/>
    <x v="3"/>
    <s v="S001"/>
    <x v="6"/>
    <x v="0"/>
    <n v="1"/>
    <n v="1499000"/>
    <n v="0.05"/>
    <n v="1424050"/>
    <x v="0"/>
  </r>
  <r>
    <s v="TRX0436"/>
    <d v="2026-12-09T00:00:00"/>
    <x v="11"/>
    <x v="0"/>
    <n v="12"/>
    <s v="HP006"/>
    <x v="7"/>
    <x v="2"/>
    <s v="S003"/>
    <x v="3"/>
    <x v="3"/>
    <n v="2"/>
    <n v="2799000"/>
    <n v="0.1"/>
    <n v="5038200"/>
    <x v="1"/>
  </r>
  <r>
    <s v="TRX0330"/>
    <d v="2026-12-11T00:00:00"/>
    <x v="11"/>
    <x v="0"/>
    <n v="12"/>
    <s v="HP005"/>
    <x v="17"/>
    <x v="3"/>
    <s v="S001"/>
    <x v="6"/>
    <x v="0"/>
    <n v="2"/>
    <n v="1499000"/>
    <n v="0"/>
    <n v="2998000"/>
    <x v="0"/>
  </r>
  <r>
    <s v="TRX0395"/>
    <d v="2026-12-11T00:00:00"/>
    <x v="11"/>
    <x v="0"/>
    <n v="12"/>
    <s v="HP019"/>
    <x v="13"/>
    <x v="1"/>
    <s v="S010"/>
    <x v="8"/>
    <x v="1"/>
    <n v="4"/>
    <n v="14999000"/>
    <n v="0"/>
    <n v="59996000"/>
    <x v="3"/>
  </r>
  <r>
    <s v="TRX0077"/>
    <d v="2026-12-12T00:00:00"/>
    <x v="11"/>
    <x v="0"/>
    <n v="12"/>
    <s v="HP002"/>
    <x v="4"/>
    <x v="2"/>
    <s v="S005"/>
    <x v="4"/>
    <x v="4"/>
    <n v="3"/>
    <n v="3199000"/>
    <n v="0"/>
    <n v="9597000"/>
    <x v="1"/>
  </r>
  <r>
    <s v="TRX0175"/>
    <d v="2026-12-12T00:00:00"/>
    <x v="11"/>
    <x v="0"/>
    <n v="12"/>
    <s v="HP011"/>
    <x v="12"/>
    <x v="3"/>
    <s v="S005"/>
    <x v="4"/>
    <x v="4"/>
    <n v="1"/>
    <n v="2399000"/>
    <n v="0"/>
    <n v="2399000"/>
    <x v="2"/>
  </r>
  <r>
    <s v="TRX0244"/>
    <d v="2026-12-13T00:00:00"/>
    <x v="11"/>
    <x v="0"/>
    <n v="12"/>
    <s v="HP003"/>
    <x v="9"/>
    <x v="2"/>
    <s v="S006"/>
    <x v="5"/>
    <x v="4"/>
    <n v="3"/>
    <n v="5199000"/>
    <n v="0.05"/>
    <n v="14817150"/>
    <x v="2"/>
  </r>
  <r>
    <s v="TRX0358"/>
    <d v="2026-12-13T00:00:00"/>
    <x v="11"/>
    <x v="0"/>
    <n v="12"/>
    <s v="HP002"/>
    <x v="4"/>
    <x v="2"/>
    <s v="S009"/>
    <x v="1"/>
    <x v="1"/>
    <n v="3"/>
    <n v="3199000"/>
    <n v="0.1"/>
    <n v="8637300"/>
    <x v="0"/>
  </r>
  <r>
    <s v="TRX0031"/>
    <d v="2026-12-14T00:00:00"/>
    <x v="11"/>
    <x v="0"/>
    <n v="12"/>
    <s v="HP007"/>
    <x v="0"/>
    <x v="0"/>
    <s v="S005"/>
    <x v="4"/>
    <x v="4"/>
    <n v="2"/>
    <n v="6499000"/>
    <n v="0.15"/>
    <n v="11048300"/>
    <x v="3"/>
  </r>
  <r>
    <s v="TRX0088"/>
    <d v="2026-12-16T00:00:00"/>
    <x v="11"/>
    <x v="0"/>
    <n v="12"/>
    <s v="HP010"/>
    <x v="18"/>
    <x v="1"/>
    <s v="S006"/>
    <x v="5"/>
    <x v="4"/>
    <n v="1"/>
    <n v="13999000"/>
    <n v="0"/>
    <n v="13999000"/>
    <x v="3"/>
  </r>
  <r>
    <s v="TRX0144"/>
    <d v="2026-12-16T00:00:00"/>
    <x v="11"/>
    <x v="0"/>
    <n v="12"/>
    <s v="HP007"/>
    <x v="0"/>
    <x v="0"/>
    <s v="S007"/>
    <x v="7"/>
    <x v="2"/>
    <n v="2"/>
    <n v="6499000"/>
    <n v="0.05"/>
    <n v="12348100"/>
    <x v="3"/>
  </r>
  <r>
    <s v="TRX0219"/>
    <d v="2026-12-16T00:00:00"/>
    <x v="11"/>
    <x v="0"/>
    <n v="12"/>
    <s v="HP019"/>
    <x v="13"/>
    <x v="1"/>
    <s v="S010"/>
    <x v="8"/>
    <x v="1"/>
    <n v="4"/>
    <n v="14999000"/>
    <n v="0"/>
    <n v="59996000"/>
    <x v="1"/>
  </r>
  <r>
    <s v="TRX0450"/>
    <d v="2026-12-16T00:00:00"/>
    <x v="11"/>
    <x v="0"/>
    <n v="12"/>
    <s v="HP004"/>
    <x v="10"/>
    <x v="1"/>
    <s v="S010"/>
    <x v="8"/>
    <x v="1"/>
    <n v="1"/>
    <n v="14999000"/>
    <n v="0.05"/>
    <n v="14249050"/>
    <x v="3"/>
  </r>
  <r>
    <s v="TRX0027"/>
    <d v="2026-12-17T00:00:00"/>
    <x v="11"/>
    <x v="0"/>
    <n v="12"/>
    <s v="HP008"/>
    <x v="5"/>
    <x v="3"/>
    <s v="S002"/>
    <x v="0"/>
    <x v="0"/>
    <n v="1"/>
    <n v="2499000"/>
    <n v="0.1"/>
    <n v="2249100"/>
    <x v="2"/>
  </r>
  <r>
    <s v="TRX0225"/>
    <d v="2026-12-18T00:00:00"/>
    <x v="11"/>
    <x v="0"/>
    <n v="12"/>
    <s v="HP016"/>
    <x v="11"/>
    <x v="2"/>
    <s v="S002"/>
    <x v="0"/>
    <x v="0"/>
    <n v="2"/>
    <n v="3199000"/>
    <n v="0.05"/>
    <n v="6078100"/>
    <x v="1"/>
  </r>
  <r>
    <s v="TRX0283"/>
    <d v="2026-12-19T00:00:00"/>
    <x v="11"/>
    <x v="0"/>
    <n v="12"/>
    <s v="HP012"/>
    <x v="15"/>
    <x v="2"/>
    <s v="S001"/>
    <x v="6"/>
    <x v="0"/>
    <n v="1"/>
    <n v="6999000"/>
    <n v="0"/>
    <n v="6999000"/>
    <x v="1"/>
  </r>
  <r>
    <s v="TRX0242"/>
    <d v="2026-12-20T00:00:00"/>
    <x v="11"/>
    <x v="0"/>
    <n v="12"/>
    <s v="HP007"/>
    <x v="0"/>
    <x v="0"/>
    <s v="S001"/>
    <x v="6"/>
    <x v="0"/>
    <n v="1"/>
    <n v="6499000"/>
    <n v="0"/>
    <n v="6499000"/>
    <x v="0"/>
  </r>
  <r>
    <s v="TRX0269"/>
    <d v="2026-12-20T00:00:00"/>
    <x v="11"/>
    <x v="0"/>
    <n v="12"/>
    <s v="HP007"/>
    <x v="0"/>
    <x v="0"/>
    <s v="S002"/>
    <x v="0"/>
    <x v="0"/>
    <n v="3"/>
    <n v="6499000"/>
    <n v="0.1"/>
    <n v="17547300"/>
    <x v="2"/>
  </r>
  <r>
    <s v="TRX0426"/>
    <d v="2026-12-20T00:00:00"/>
    <x v="11"/>
    <x v="0"/>
    <n v="12"/>
    <s v="HP012"/>
    <x v="15"/>
    <x v="2"/>
    <s v="S003"/>
    <x v="3"/>
    <x v="3"/>
    <n v="1"/>
    <n v="6999000"/>
    <n v="0.05"/>
    <n v="6649050"/>
    <x v="1"/>
  </r>
  <r>
    <s v="TRX0143"/>
    <d v="2026-12-21T00:00:00"/>
    <x v="11"/>
    <x v="0"/>
    <n v="12"/>
    <s v="HP001"/>
    <x v="3"/>
    <x v="3"/>
    <s v="S009"/>
    <x v="1"/>
    <x v="1"/>
    <n v="4"/>
    <n v="1699000"/>
    <n v="0.1"/>
    <n v="6116400"/>
    <x v="3"/>
  </r>
  <r>
    <s v="TRX0086"/>
    <d v="2026-12-22T00:00:00"/>
    <x v="11"/>
    <x v="0"/>
    <n v="12"/>
    <s v="HP017"/>
    <x v="16"/>
    <x v="0"/>
    <s v="S005"/>
    <x v="4"/>
    <x v="4"/>
    <n v="2"/>
    <n v="8499000"/>
    <n v="0"/>
    <n v="16998000"/>
    <x v="3"/>
  </r>
  <r>
    <s v="TRX0256"/>
    <d v="2026-12-23T00:00:00"/>
    <x v="11"/>
    <x v="0"/>
    <n v="12"/>
    <s v="HP007"/>
    <x v="0"/>
    <x v="0"/>
    <s v="S008"/>
    <x v="2"/>
    <x v="2"/>
    <n v="2"/>
    <n v="6499000"/>
    <n v="0.05"/>
    <n v="12348100"/>
    <x v="0"/>
  </r>
  <r>
    <s v="TRX0333"/>
    <d v="2026-12-23T00:00:00"/>
    <x v="11"/>
    <x v="0"/>
    <n v="12"/>
    <s v="HP003"/>
    <x v="9"/>
    <x v="2"/>
    <s v="S002"/>
    <x v="0"/>
    <x v="0"/>
    <n v="3"/>
    <n v="5199000"/>
    <n v="0.05"/>
    <n v="14817150"/>
    <x v="2"/>
  </r>
  <r>
    <s v="TRX0376"/>
    <d v="2026-12-24T00:00:00"/>
    <x v="11"/>
    <x v="0"/>
    <n v="12"/>
    <s v="HP002"/>
    <x v="4"/>
    <x v="2"/>
    <s v="S004"/>
    <x v="9"/>
    <x v="3"/>
    <n v="1"/>
    <n v="3199000"/>
    <n v="0.05"/>
    <n v="3039050"/>
    <x v="2"/>
  </r>
  <r>
    <s v="TRX0457"/>
    <d v="2026-12-24T00:00:00"/>
    <x v="11"/>
    <x v="0"/>
    <n v="12"/>
    <s v="HP014"/>
    <x v="14"/>
    <x v="2"/>
    <s v="S004"/>
    <x v="9"/>
    <x v="3"/>
    <n v="4"/>
    <n v="5499000"/>
    <n v="0.15"/>
    <n v="18696600"/>
    <x v="3"/>
  </r>
  <r>
    <s v="TRX0018"/>
    <d v="2026-12-27T00:00:00"/>
    <x v="11"/>
    <x v="0"/>
    <n v="12"/>
    <s v="HP005"/>
    <x v="17"/>
    <x v="3"/>
    <s v="S010"/>
    <x v="8"/>
    <x v="1"/>
    <n v="1"/>
    <n v="1499000"/>
    <n v="0.15"/>
    <n v="1274150"/>
    <x v="1"/>
  </r>
  <r>
    <s v="TRX0039"/>
    <d v="2026-12-28T00:00:00"/>
    <x v="11"/>
    <x v="0"/>
    <n v="12"/>
    <s v="HP003"/>
    <x v="9"/>
    <x v="2"/>
    <s v="S010"/>
    <x v="8"/>
    <x v="1"/>
    <n v="2"/>
    <n v="5199000"/>
    <n v="0.05"/>
    <n v="9878100"/>
    <x v="2"/>
  </r>
  <r>
    <s v="TRX0006"/>
    <d v="2026-12-30T00:00:00"/>
    <x v="11"/>
    <x v="0"/>
    <n v="12"/>
    <s v="HP009"/>
    <x v="2"/>
    <x v="2"/>
    <s v="S005"/>
    <x v="4"/>
    <x v="4"/>
    <n v="1"/>
    <n v="7499000"/>
    <n v="0.1"/>
    <n v="6749100"/>
    <x v="1"/>
  </r>
  <r>
    <s v="TRX0089"/>
    <d v="2026-12-30T00:00:00"/>
    <x v="11"/>
    <x v="0"/>
    <n v="12"/>
    <s v="HP019"/>
    <x v="13"/>
    <x v="1"/>
    <s v="S002"/>
    <x v="0"/>
    <x v="0"/>
    <n v="2"/>
    <n v="14999000"/>
    <n v="0.05"/>
    <n v="28498100"/>
    <x v="3"/>
  </r>
  <r>
    <s v="TRX0061"/>
    <d v="2026-12-31T00:00:00"/>
    <x v="11"/>
    <x v="0"/>
    <n v="12"/>
    <s v="HP006"/>
    <x v="7"/>
    <x v="2"/>
    <s v="S008"/>
    <x v="2"/>
    <x v="2"/>
    <n v="1"/>
    <n v="2799000"/>
    <n v="0"/>
    <n v="2799000"/>
    <x v="1"/>
  </r>
  <r>
    <s v="TRX0187"/>
    <d v="2026-12-31T00:00:00"/>
    <x v="11"/>
    <x v="0"/>
    <n v="12"/>
    <s v="HP006"/>
    <x v="7"/>
    <x v="2"/>
    <s v="S007"/>
    <x v="7"/>
    <x v="2"/>
    <n v="1"/>
    <n v="2799000"/>
    <n v="0.05"/>
    <n v="2659050"/>
    <x v="3"/>
  </r>
  <r>
    <s v="TRX0374"/>
    <d v="2026-12-31T00:00:00"/>
    <x v="11"/>
    <x v="0"/>
    <n v="12"/>
    <s v="HP018"/>
    <x v="1"/>
    <x v="1"/>
    <s v="S004"/>
    <x v="9"/>
    <x v="3"/>
    <n v="2"/>
    <n v="12499000"/>
    <n v="0"/>
    <n v="2499800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D6F5D4C-3A1D-4A0F-B59A-9A633D51082A}" name="QtyTerjual"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E7:E8" firstHeaderRow="1" firstDataRow="1" firstDataCol="0"/>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dataField="1" showAll="0"/>
    <pivotField numFmtId="164" showAll="0"/>
    <pivotField numFmtId="9" showAll="0"/>
    <pivotField numFmtId="164" showAll="0"/>
    <pivotField showAll="0"/>
  </pivotFields>
  <rowItems count="1">
    <i/>
  </rowItems>
  <colItems count="1">
    <i/>
  </colItems>
  <dataFields count="1">
    <dataField name="Sum of Qty"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D277A32-5655-44A7-BF84-F6D910EE2B2F}" name="BulanPenjualanTerbaik"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location ref="AL7:AM19" firstHeaderRow="1" firstDataRow="1" firstDataCol="1"/>
  <pivotFields count="16">
    <pivotField showAll="0"/>
    <pivotField numFmtId="165" showAll="0"/>
    <pivotField axis="axisRow"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2"/>
  </rowFields>
  <rowItems count="12">
    <i>
      <x/>
    </i>
    <i>
      <x v="1"/>
    </i>
    <i>
      <x v="2"/>
    </i>
    <i>
      <x v="3"/>
    </i>
    <i>
      <x v="4"/>
    </i>
    <i>
      <x v="5"/>
    </i>
    <i>
      <x v="6"/>
    </i>
    <i>
      <x v="7"/>
    </i>
    <i>
      <x v="8"/>
    </i>
    <i>
      <x v="9"/>
    </i>
    <i>
      <x v="10"/>
    </i>
    <i>
      <x v="11"/>
    </i>
  </rowItems>
  <colItems count="1">
    <i/>
  </colItems>
  <dataFields count="1">
    <dataField name="Sum of Total Penjualan" fld="14" baseField="0" baseItem="0" numFmtId="166"/>
  </dataFields>
  <formats count="2">
    <format dxfId="184">
      <pivotArea outline="0" collapsedLevelsAreSubtotals="1" fieldPosition="0"/>
    </format>
    <format dxfId="183">
      <pivotArea dataOnly="0" labelOnly="1" fieldPosition="0">
        <references count="1">
          <reference field="2"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6F204FD-C681-4A81-BD13-C458D2BEA513}" name="TrendPenjualanPerbulan"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K7:L19" firstHeaderRow="1" firstDataRow="1" firstDataCol="1"/>
  <pivotFields count="16">
    <pivotField showAll="0"/>
    <pivotField numFmtId="165" showAll="0"/>
    <pivotField axis="axisRow"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2"/>
  </rowFields>
  <rowItems count="12">
    <i>
      <x/>
    </i>
    <i>
      <x v="1"/>
    </i>
    <i>
      <x v="2"/>
    </i>
    <i>
      <x v="3"/>
    </i>
    <i>
      <x v="4"/>
    </i>
    <i>
      <x v="5"/>
    </i>
    <i>
      <x v="6"/>
    </i>
    <i>
      <x v="7"/>
    </i>
    <i>
      <x v="8"/>
    </i>
    <i>
      <x v="9"/>
    </i>
    <i>
      <x v="10"/>
    </i>
    <i>
      <x v="11"/>
    </i>
  </rowItems>
  <colItems count="1">
    <i/>
  </colItems>
  <dataFields count="1">
    <dataField name="Sum of Total Penjualan" fld="14" baseField="2" baseItem="0" numFmtId="167"/>
  </dataFields>
  <formats count="2">
    <format dxfId="186">
      <pivotArea outline="0" collapsedLevelsAreSubtotals="1" fieldPosition="0"/>
    </format>
    <format dxfId="185">
      <pivotArea outline="0" fieldPosition="0">
        <references count="1">
          <reference field="4294967294" count="1">
            <x v="0"/>
          </reference>
        </references>
      </pivotArea>
    </format>
  </format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610F125-5ADF-4FF1-A9AC-B6FAE294F1F4}" name="WilayahTerbaik"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location ref="AI7:AJ12"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axis="axisRow" showAll="0">
      <items count="6">
        <item x="3"/>
        <item x="0"/>
        <item x="2"/>
        <item x="1"/>
        <item x="4"/>
        <item t="default"/>
      </items>
    </pivotField>
    <pivotField showAll="0"/>
    <pivotField numFmtId="164" showAll="0"/>
    <pivotField numFmtId="9" showAll="0"/>
    <pivotField dataField="1" numFmtId="164" showAll="0"/>
    <pivotField showAll="0"/>
  </pivotFields>
  <rowFields count="1">
    <field x="10"/>
  </rowFields>
  <rowItems count="5">
    <i>
      <x/>
    </i>
    <i>
      <x v="1"/>
    </i>
    <i>
      <x v="2"/>
    </i>
    <i>
      <x v="3"/>
    </i>
    <i>
      <x v="4"/>
    </i>
  </rowItems>
  <colItems count="1">
    <i/>
  </colItems>
  <dataFields count="1">
    <dataField name="Sum of Total Penjualan" fld="14" baseField="0" baseItem="0" numFmtId="166"/>
  </dataFields>
  <formats count="1">
    <format dxfId="18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5CDBC6F-5F91-4475-B141-31128397050F}" name="PenjualanPerWilayah"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Q7:R12"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axis="axisRow" showAll="0">
      <items count="6">
        <item x="3"/>
        <item x="0"/>
        <item x="2"/>
        <item x="1"/>
        <item x="4"/>
        <item t="default"/>
      </items>
    </pivotField>
    <pivotField showAll="0"/>
    <pivotField numFmtId="164" showAll="0"/>
    <pivotField numFmtId="9" showAll="0"/>
    <pivotField dataField="1" numFmtId="164" showAll="0"/>
    <pivotField showAll="0"/>
  </pivotFields>
  <rowFields count="1">
    <field x="10"/>
  </rowFields>
  <rowItems count="5">
    <i>
      <x/>
    </i>
    <i>
      <x v="1"/>
    </i>
    <i>
      <x v="2"/>
    </i>
    <i>
      <x v="3"/>
    </i>
    <i>
      <x v="4"/>
    </i>
  </rowItems>
  <colItems count="1">
    <i/>
  </colItems>
  <dataFields count="1">
    <dataField name="Sum of Total Penjualan" fld="14" baseField="10" baseItem="3" numFmtId="167"/>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BDDB1FB4-1A12-4068-A40F-BF268FAB46C1}" name="TotalPenjualan"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7:A8" firstHeaderRow="1" firstDataRow="1" firstDataCol="0"/>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Items count="1">
    <i/>
  </rowItems>
  <colItems count="1">
    <i/>
  </colItems>
  <dataFields count="1">
    <dataField name="Sum of Total Penjualan" fld="14" baseField="0" baseItem="0" numFmtId="166"/>
  </dataFields>
  <formats count="1">
    <format dxfId="188">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65D5B72-DA0F-4D33-B935-14C2C5AC4904}" name="RataRataNilaiTransaksi"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7:G8" firstHeaderRow="1" firstDataRow="1" firstDataCol="0"/>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Items count="1">
    <i/>
  </rowItems>
  <colItems count="1">
    <i/>
  </colItems>
  <dataFields count="1">
    <dataField name="Average of Total Penjualan" fld="14" subtotal="average" baseField="0" baseItem="0" numFmtId="166"/>
  </dataFields>
  <formats count="1">
    <format dxfId="18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37F798E-AC11-4B8F-9855-1927F3CD0128}" name="MetodePembayaran"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Z7:AA11"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axis="axisRow" showAll="0">
      <items count="5">
        <item x="2"/>
        <item x="3"/>
        <item x="1"/>
        <item x="0"/>
        <item t="default"/>
      </items>
    </pivotField>
  </pivotFields>
  <rowFields count="1">
    <field x="15"/>
  </rowFields>
  <rowItems count="4">
    <i>
      <x/>
    </i>
    <i>
      <x v="1"/>
    </i>
    <i>
      <x v="2"/>
    </i>
    <i>
      <x v="3"/>
    </i>
  </rowItems>
  <colItems count="1">
    <i/>
  </colItems>
  <dataFields count="1">
    <dataField name="Sum of Total Penjualan" fld="14" baseField="0" baseItem="0" numFmtId="166"/>
  </dataFields>
  <formats count="1">
    <format dxfId="190">
      <pivotArea outline="0" collapsedLevelsAreSubtotals="1" fieldPosition="0"/>
    </format>
  </formats>
  <chartFormats count="5">
    <chartFormat chart="3" format="6" series="1">
      <pivotArea type="data" outline="0" fieldPosition="0">
        <references count="1">
          <reference field="4294967294" count="1" selected="0">
            <x v="0"/>
          </reference>
        </references>
      </pivotArea>
    </chartFormat>
    <chartFormat chart="3" format="7">
      <pivotArea type="data" outline="0" fieldPosition="0">
        <references count="2">
          <reference field="4294967294" count="1" selected="0">
            <x v="0"/>
          </reference>
          <reference field="15" count="1" selected="0">
            <x v="0"/>
          </reference>
        </references>
      </pivotArea>
    </chartFormat>
    <chartFormat chart="3" format="8">
      <pivotArea type="data" outline="0" fieldPosition="0">
        <references count="2">
          <reference field="4294967294" count="1" selected="0">
            <x v="0"/>
          </reference>
          <reference field="15" count="1" selected="0">
            <x v="1"/>
          </reference>
        </references>
      </pivotArea>
    </chartFormat>
    <chartFormat chart="3" format="9">
      <pivotArea type="data" outline="0" fieldPosition="0">
        <references count="2">
          <reference field="4294967294" count="1" selected="0">
            <x v="0"/>
          </reference>
          <reference field="15" count="1" selected="0">
            <x v="2"/>
          </reference>
        </references>
      </pivotArea>
    </chartFormat>
    <chartFormat chart="3" format="10">
      <pivotArea type="data" outline="0" fieldPosition="0">
        <references count="2">
          <reference field="4294967294" count="1" selected="0">
            <x v="0"/>
          </reference>
          <reference field="15" count="1" selected="0">
            <x v="3"/>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878CAF5-23FE-4D89-BB5D-A2CE83EE83CC}" name="TotalTransaksi"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C7:C8" firstHeaderRow="1" firstDataRow="1" firstDataCol="0"/>
  <pivotFields count="16">
    <pivotField dataField="1"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numFmtId="164" showAll="0"/>
    <pivotField showAll="0"/>
  </pivotFields>
  <rowItems count="1">
    <i/>
  </rowItems>
  <colItems count="1">
    <i/>
  </colItems>
  <dataFields count="1">
    <dataField name="Count of ID Transaksi"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3A1977B4-2169-492E-8F82-22A23EED40AB}" name="PenjualanPerKategori"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N7:O11"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axis="axisRow"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7"/>
  </rowFields>
  <rowItems count="4">
    <i>
      <x/>
    </i>
    <i>
      <x v="1"/>
    </i>
    <i>
      <x v="2"/>
    </i>
    <i>
      <x v="3"/>
    </i>
  </rowItems>
  <colItems count="1">
    <i/>
  </colItems>
  <dataFields count="1">
    <dataField name="Sum of Total Penjualan" fld="14" baseField="7" baseItem="2" numFmtId="167"/>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E73FB70-C56B-45FA-9BEA-EAFAEEAAB2DB}" name="PenjualanPerSales"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T7:U17"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axis="axisRow"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9"/>
  </rowFields>
  <rowItems count="10">
    <i>
      <x/>
    </i>
    <i>
      <x v="1"/>
    </i>
    <i>
      <x v="2"/>
    </i>
    <i>
      <x v="3"/>
    </i>
    <i>
      <x v="4"/>
    </i>
    <i>
      <x v="5"/>
    </i>
    <i>
      <x v="6"/>
    </i>
    <i>
      <x v="7"/>
    </i>
    <i>
      <x v="8"/>
    </i>
    <i>
      <x v="9"/>
    </i>
  </rowItems>
  <colItems count="1">
    <i/>
  </colItems>
  <dataFields count="1">
    <dataField name="Sum of Total Penjualan" fld="14" baseField="9" baseItem="5" numFmtId="167"/>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D1D0CD14-AF24-4359-AC7F-05F90E539039}" name="RataRataDiskon"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I7:I8" firstHeaderRow="1" firstDataRow="1" firstDataCol="0"/>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dataField="1" numFmtId="9" showAll="0"/>
    <pivotField numFmtId="164" showAll="0"/>
    <pivotField showAll="0"/>
  </pivotFields>
  <rowItems count="1">
    <i/>
  </rowItems>
  <colItems count="1">
    <i/>
  </colItems>
  <dataFields count="1">
    <dataField name="Average of Diskon (%)" fld="13" subtotal="average" baseField="0" baseItem="0" numFmtId="9"/>
  </dataFields>
  <formats count="1">
    <format dxfId="19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9E228B4C-57DE-49FB-B909-12B5911DA8D8}" name="TopProdukTerlaris"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location ref="AC7:AD8"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axis="axisRow" showAll="0" measureFilter="1">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6"/>
  </rowFields>
  <rowItems count="1">
    <i>
      <x v="13"/>
    </i>
  </rowItems>
  <colItems count="1">
    <i/>
  </colItems>
  <dataFields count="1">
    <dataField name="Sum of Total Penjualan" fld="14" baseField="0" baseItem="0" numFmtId="166"/>
  </dataFields>
  <formats count="1">
    <format dxfId="192">
      <pivotArea outline="0" collapsedLevelsAreSubtotals="1" fieldPosition="0"/>
    </format>
  </formats>
  <pivotTableStyleInfo name="PivotStyleLight16" showRowHeaders="1" showColHeaders="1" showRowStripes="0" showColStripes="0" showLastColumn="1"/>
  <filters count="1">
    <filter fld="6" type="count" evalOrder="-1" id="1" iMeasureFld="0">
      <autoFilter ref="A1">
        <filterColumn colId="0">
          <top10 val="1" filterVal="1"/>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2AADA795-8E29-4825-BEDE-63730BA15413}" name="SalesTerbaik"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location ref="AF7:AG8"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showAll="0">
      <items count="20">
        <item x="6"/>
        <item x="11"/>
        <item x="16"/>
        <item x="1"/>
        <item x="13"/>
        <item x="5"/>
        <item x="18"/>
        <item x="2"/>
        <item x="14"/>
        <item x="8"/>
        <item x="3"/>
        <item x="4"/>
        <item x="9"/>
        <item x="10"/>
        <item x="15"/>
        <item x="12"/>
        <item x="0"/>
        <item x="17"/>
        <item x="7"/>
        <item t="default"/>
      </items>
    </pivotField>
    <pivotField showAll="0">
      <items count="5">
        <item x="3"/>
        <item x="1"/>
        <item x="2"/>
        <item x="0"/>
        <item t="default"/>
      </items>
    </pivotField>
    <pivotField showAll="0"/>
    <pivotField axis="axisRow" showAll="0" measureFilter="1">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items count="5">
        <item x="2"/>
        <item x="3"/>
        <item x="1"/>
        <item x="0"/>
        <item t="default"/>
      </items>
    </pivotField>
  </pivotFields>
  <rowFields count="1">
    <field x="9"/>
  </rowFields>
  <rowItems count="1">
    <i>
      <x v="9"/>
    </i>
  </rowItems>
  <colItems count="1">
    <i/>
  </colItems>
  <dataFields count="1">
    <dataField name="Sum of Total Penjualan" fld="14" baseField="0" baseItem="0" numFmtId="166"/>
  </dataFields>
  <formats count="1">
    <format dxfId="193">
      <pivotArea outline="0" collapsedLevelsAreSubtotals="1" fieldPosition="0"/>
    </format>
  </formats>
  <pivotTableStyleInfo name="PivotStyleLight16" showRowHeaders="1" showColHeaders="1" showRowStripes="0" showColStripes="0" showLastColumn="1"/>
  <filters count="1">
    <filter fld="9" type="count" evalOrder="-1" id="1" iMeasureFld="0">
      <autoFilter ref="A1">
        <filterColumn colId="0">
          <top10 val="1" filterVal="1"/>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14A65343-DA3B-4BFE-A8F5-8EBE97141157}" name="Top5Produk" cacheId="0" applyNumberFormats="0" applyBorderFormats="0" applyFontFormats="0" applyPatternFormats="0" applyAlignmentFormats="0" applyWidthHeightFormats="1" dataCaption="Values" updatedVersion="8" minRefreshableVersion="3" useAutoFormatting="1" rowGrandTotals="0" itemPrintTitles="1" createdVersion="8" indent="0" outline="1" outlineData="1" multipleFieldFilters="0" chartFormat="6">
  <location ref="W7:X12" firstHeaderRow="1" firstDataRow="1" firstDataCol="1"/>
  <pivotFields count="16">
    <pivotField showAll="0"/>
    <pivotField numFmtId="165" showAll="0"/>
    <pivotField showAll="0">
      <items count="13">
        <item x="0"/>
        <item x="1"/>
        <item x="2"/>
        <item x="3"/>
        <item x="4"/>
        <item x="5"/>
        <item x="6"/>
        <item x="7"/>
        <item x="8"/>
        <item x="9"/>
        <item x="10"/>
        <item x="11"/>
        <item t="default"/>
      </items>
    </pivotField>
    <pivotField showAll="0">
      <items count="2">
        <item x="0"/>
        <item t="default"/>
      </items>
    </pivotField>
    <pivotField numFmtId="1" showAll="0"/>
    <pivotField showAll="0"/>
    <pivotField axis="axisRow" showAll="0" measureFilter="1" sortType="descending">
      <items count="20">
        <item x="7"/>
        <item x="17"/>
        <item x="0"/>
        <item x="12"/>
        <item x="15"/>
        <item x="10"/>
        <item x="9"/>
        <item x="4"/>
        <item x="3"/>
        <item x="8"/>
        <item x="14"/>
        <item x="2"/>
        <item x="18"/>
        <item x="5"/>
        <item x="13"/>
        <item x="1"/>
        <item x="16"/>
        <item x="11"/>
        <item x="6"/>
        <item t="default"/>
      </items>
      <autoSortScope>
        <pivotArea dataOnly="0" outline="0" fieldPosition="0">
          <references count="1">
            <reference field="4294967294" count="1" selected="0">
              <x v="0"/>
            </reference>
          </references>
        </pivotArea>
      </autoSortScope>
    </pivotField>
    <pivotField showAll="0">
      <items count="5">
        <item x="3"/>
        <item x="1"/>
        <item x="2"/>
        <item x="0"/>
        <item t="default"/>
      </items>
    </pivotField>
    <pivotField showAll="0"/>
    <pivotField showAll="0">
      <items count="11">
        <item x="6"/>
        <item x="5"/>
        <item x="8"/>
        <item x="3"/>
        <item x="9"/>
        <item x="4"/>
        <item x="7"/>
        <item x="1"/>
        <item x="0"/>
        <item x="2"/>
        <item t="default"/>
      </items>
    </pivotField>
    <pivotField showAll="0">
      <items count="6">
        <item x="3"/>
        <item x="0"/>
        <item x="2"/>
        <item x="1"/>
        <item x="4"/>
        <item t="default"/>
      </items>
    </pivotField>
    <pivotField showAll="0"/>
    <pivotField numFmtId="164" showAll="0"/>
    <pivotField numFmtId="9" showAll="0"/>
    <pivotField dataField="1" numFmtId="164" showAll="0"/>
    <pivotField showAll="0"/>
  </pivotFields>
  <rowFields count="1">
    <field x="6"/>
  </rowFields>
  <rowItems count="5">
    <i>
      <x v="5"/>
    </i>
    <i>
      <x v="14"/>
    </i>
    <i>
      <x v="12"/>
    </i>
    <i>
      <x v="15"/>
    </i>
    <i>
      <x v="11"/>
    </i>
  </rowItems>
  <colItems count="1">
    <i/>
  </colItems>
  <dataFields count="1">
    <dataField name="Sum of Total Penjualan" fld="14" baseField="6" baseItem="14" numFmtId="167"/>
  </dataFields>
  <chartFormats count="1">
    <chartFormat chart="3"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count" evalOrder="-1" id="1"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ulan" xr10:uid="{570D062C-FF5B-4B16-B2B4-736B2917B09C}" sourceName="Bulan">
  <pivotTables>
    <pivotTable tabId="4" name="TopProdukTerlaris"/>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SalesTerbaik"/>
    <pivotTable tabId="4" name="Top5Produk"/>
    <pivotTable tabId="4" name="TotalPenjualan"/>
    <pivotTable tabId="4" name="TotalTransaksi"/>
    <pivotTable tabId="4" name="TrendPenjualanPerbulan"/>
    <pivotTable tabId="4" name="WilayahTerbaik"/>
  </pivotTables>
  <data>
    <tabular pivotCacheId="1122336345">
      <items count="12">
        <i x="0" s="1"/>
        <i x="1" s="1"/>
        <i x="2" s="1"/>
        <i x="3" s="1"/>
        <i x="4" s="1"/>
        <i x="5" s="1"/>
        <i x="6" s="1"/>
        <i x="7" s="1"/>
        <i x="8" s="1"/>
        <i x="9" s="1"/>
        <i x="10" s="1"/>
        <i x="1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hun" xr10:uid="{DD3FD782-2F48-4FAC-9C3D-C77D092D39E5}" sourceName="Tahun">
  <pivotTables>
    <pivotTable tabId="4" name="TopProdukTerlaris"/>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SalesTerbaik"/>
    <pivotTable tabId="4" name="Top5Produk"/>
    <pivotTable tabId="4" name="TotalPenjualan"/>
    <pivotTable tabId="4" name="TotalTransaksi"/>
    <pivotTable tabId="4" name="TrendPenjualanPerbulan"/>
    <pivotTable tabId="4" name="WilayahTerbaik"/>
  </pivotTables>
  <data>
    <tabular pivotCacheId="1122336345">
      <items count="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Kategori" xr10:uid="{50AE01D7-8531-4651-8BEA-36E061FA94D5}" sourceName="Kategori">
  <pivotTables>
    <pivotTable tabId="4" name="SalesTerbaik"/>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Top5Produk"/>
    <pivotTable tabId="4" name="TopProdukTerlaris"/>
    <pivotTable tabId="4" name="TotalPenjualan"/>
    <pivotTable tabId="4" name="TotalTransaksi"/>
    <pivotTable tabId="4" name="TrendPenjualanPerbulan"/>
    <pivotTable tabId="4" name="WilayahTerbaik"/>
  </pivotTables>
  <data>
    <tabular pivotCacheId="1122336345">
      <items count="4">
        <i x="3" s="1"/>
        <i x="1" s="1"/>
        <i x="2"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a_Produk" xr10:uid="{2880AFEB-C4A0-46B8-B859-5D4417F50D26}" sourceName="Nama Produk">
  <pivotTables>
    <pivotTable tabId="4" name="SalesTerbaik"/>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TotalPenjualan"/>
    <pivotTable tabId="4" name="TotalTransaksi"/>
    <pivotTable tabId="4" name="TrendPenjualanPerbulan"/>
    <pivotTable tabId="4" name="WilayahTerbaik"/>
  </pivotTables>
  <data>
    <tabular pivotCacheId="1122336345">
      <items count="19">
        <i x="6" s="1"/>
        <i x="11" s="1"/>
        <i x="16" s="1"/>
        <i x="1" s="1"/>
        <i x="13" s="1"/>
        <i x="5" s="1"/>
        <i x="18" s="1"/>
        <i x="2" s="1"/>
        <i x="14" s="1"/>
        <i x="8" s="1"/>
        <i x="3" s="1"/>
        <i x="4" s="1"/>
        <i x="9" s="1"/>
        <i x="10" s="1"/>
        <i x="15" s="1"/>
        <i x="12" s="1"/>
        <i x="0" s="1"/>
        <i x="17" s="1"/>
        <i x="7"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a_Sales" xr10:uid="{9BDA2440-43B7-4E33-8D64-11B2C89B60E9}" sourceName="Nama Sales">
  <pivotTables>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Top5Produk"/>
    <pivotTable tabId="4" name="TopProdukTerlaris"/>
    <pivotTable tabId="4" name="TotalPenjualan"/>
    <pivotTable tabId="4" name="TotalTransaksi"/>
    <pivotTable tabId="4" name="TrendPenjualanPerbulan"/>
    <pivotTable tabId="4" name="WilayahTerbaik"/>
  </pivotTables>
  <data>
    <tabular pivotCacheId="1122336345">
      <items count="10">
        <i x="6" s="1"/>
        <i x="5" s="1"/>
        <i x="8" s="1"/>
        <i x="3" s="1"/>
        <i x="9" s="1"/>
        <i x="4" s="1"/>
        <i x="7" s="1"/>
        <i x="1" s="1"/>
        <i x="0" s="1"/>
        <i x="2"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ilayah" xr10:uid="{3CBD0D29-34E1-4450-9619-01FAC9D4B237}" sourceName="Wilayah">
  <pivotTables>
    <pivotTable tabId="4" name="SalesTerbaik"/>
    <pivotTable tabId="4" name="BulanPenjualanTerbaik"/>
    <pivotTable tabId="4" name="MetodePembayaran"/>
    <pivotTable tabId="4" name="PenjualanPerKategori"/>
    <pivotTable tabId="4" name="PenjualanPerSales"/>
    <pivotTable tabId="4" name="PenjualanPerWilayah"/>
    <pivotTable tabId="4" name="QtyTerjual"/>
    <pivotTable tabId="4" name="RataRataDiskon"/>
    <pivotTable tabId="4" name="RataRataNilaiTransaksi"/>
    <pivotTable tabId="4" name="Top5Produk"/>
    <pivotTable tabId="4" name="TopProdukTerlaris"/>
    <pivotTable tabId="4" name="TotalPenjualan"/>
    <pivotTable tabId="4" name="TotalTransaksi"/>
    <pivotTable tabId="4" name="TrendPenjualanPerbulan"/>
    <pivotTable tabId="4" name="WilayahTerbaik"/>
  </pivotTables>
  <data>
    <tabular pivotCacheId="1122336345">
      <items count="5">
        <i x="3" s="1"/>
        <i x="0" s="1"/>
        <i x="2" s="1"/>
        <i x="1" s="1"/>
        <i x="4"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tode_Pembayaran" xr10:uid="{7B09C2D5-1917-4AF5-B0E7-8C18B5D14740}" sourceName="Metode Pembayaran">
  <pivotTables>
    <pivotTable tabId="4" name="SalesTerbaik"/>
  </pivotTables>
  <data>
    <tabular pivotCacheId="1122336345">
      <items count="4">
        <i x="2" s="1"/>
        <i x="3" s="1"/>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ulan" xr10:uid="{F69C7273-2623-4BB4-919D-B8F84540FC16}" cache="Slicer_Bulan" style="Slicer1" rowHeight="257175"/>
  <slicer name="Tahun" xr10:uid="{E8A4F0F8-C391-4D34-81A0-6CD4556B2467}" cache="Slicer_Tahun" style="Slicer1" rowHeight="257175"/>
  <slicer name="Kategori" xr10:uid="{0969E7E8-4510-4BAD-88B8-3C2E7A8B86DF}" cache="Slicer_Kategori" columnCount="2" style="Slicer1" rowHeight="257175"/>
  <slicer name="Nama Produk" xr10:uid="{D36B2148-6891-49C4-96B8-8BCDF6456875}" cache="Slicer_Nama_Produk" startItem="9" style="Slicer1" rowHeight="257175"/>
  <slicer name="Nama Sales" xr10:uid="{18666587-B929-47F1-A85A-E4C3E07AC1A6}" cache="Slicer_Nama_Sales" style="Slicer1" rowHeight="257175"/>
  <slicer name="Wilayah" xr10:uid="{8D1EE430-59B4-4C37-A8C3-D6781817E05E}" cache="Slicer_Wilayah" columnCount="2" style="Slicer1" rowHeight="257175"/>
  <slicer name="Metode Pembayaran" xr10:uid="{4D3FB410-0447-40AC-811C-3D7899B70B28}" cache="Slicer_Metode_Pembayaran" columnCount="2" style="Slicer1"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BC02FE-6C7D-49D4-AFEA-DA6014C879F3}" name="tblTransaksi" displayName="tblTransaksi" ref="A1:P501" totalsRowShown="0" headerRowDxfId="210">
  <autoFilter ref="A1:P501" xr:uid="{2BBC02FE-6C7D-49D4-AFEA-DA6014C879F3}"/>
  <sortState xmlns:xlrd2="http://schemas.microsoft.com/office/spreadsheetml/2017/richdata2" ref="A2:P501">
    <sortCondition ref="B2:B501"/>
  </sortState>
  <tableColumns count="16">
    <tableColumn id="1" xr3:uid="{09B2F250-6BB0-42FC-AC41-E153D86EEE14}" name="ID Transaksi" dataDxfId="209"/>
    <tableColumn id="2" xr3:uid="{059E6208-099B-4078-836D-8BD1FF149EC0}" name="Tanggal" dataDxfId="208"/>
    <tableColumn id="15" xr3:uid="{7DF98406-6E62-415C-A770-06A95FE3CDEF}" name="Bulan" dataDxfId="207">
      <calculatedColumnFormula>TEXT(tblTransaksi[[#This Row],[Tanggal]],"mmmm")</calculatedColumnFormula>
    </tableColumn>
    <tableColumn id="16" xr3:uid="{22D15BC5-E79A-415B-AAD2-BDF09F0282EF}" name="Tahun" dataDxfId="206">
      <calculatedColumnFormula>YEAR(tblTransaksi[[#This Row],[Tanggal]])</calculatedColumnFormula>
    </tableColumn>
    <tableColumn id="17" xr3:uid="{C43D3054-8EC4-4B7E-A98E-128FC448D4E3}" name="No Bulan" dataDxfId="205">
      <calculatedColumnFormula>MONTH(tblTransaksi[[#This Row],[Tanggal]])</calculatedColumnFormula>
    </tableColumn>
    <tableColumn id="3" xr3:uid="{C1FFDA57-1DE3-49F2-A3FD-5BA4B23144A1}" name="Kode Produk" dataDxfId="204"/>
    <tableColumn id="4" xr3:uid="{3ED8ADCF-D9FD-4888-AFA7-E692D7BAFEEA}" name="Nama Produk" dataDxfId="203">
      <calculatedColumnFormula>IFERROR(_xlfn.XLOOKUP(tblTransaksi[[#This Row],[Kode Produk]],Master_Data!$A$7:$A$25,Master_Data!$B$7:$B$25),"")</calculatedColumnFormula>
    </tableColumn>
    <tableColumn id="5" xr3:uid="{7CACC406-97C0-4A4C-B471-C7529DF0D75C}" name="Kategori" dataDxfId="202">
      <calculatedColumnFormula>IFERROR(_xlfn.XLOOKUP(tblTransaksi[[#This Row],[Kode Produk]],Master_Data!$A$7:$A$25,Master_Data!$C$7:$C$25),"")</calculatedColumnFormula>
    </tableColumn>
    <tableColumn id="6" xr3:uid="{760D9621-8F26-4565-AA7B-CCA2616DCC31}" name="ID Sales" dataDxfId="201"/>
    <tableColumn id="7" xr3:uid="{076AB807-817F-424D-A3E8-32A0F3494154}" name="Nama Sales" dataDxfId="200">
      <calculatedColumnFormula>IFERROR(_xlfn.XLOOKUP(tblTransaksi[[#This Row],[ID Sales]],Master_Data!$G$7:$G$16,Master_Data!$H$7:$H$16),"")</calculatedColumnFormula>
    </tableColumn>
    <tableColumn id="8" xr3:uid="{7237FEC0-1BC8-49E0-8CAE-869968F8924B}" name="Wilayah" dataDxfId="199">
      <calculatedColumnFormula>IFERROR(_xlfn.XLOOKUP(tblTransaksi[[#This Row],[ID Sales]],Master_Data!$G$7:$G$16,Master_Data!$I$7:$I$16),"")</calculatedColumnFormula>
    </tableColumn>
    <tableColumn id="9" xr3:uid="{E9FF39B1-2135-4214-8B14-C8B3C3F6191B}" name="Qty" dataDxfId="198"/>
    <tableColumn id="10" xr3:uid="{585643C5-8014-4690-AE3E-43CAE33D8034}" name="Harga Satuan" dataDxfId="197" dataCellStyle="Comma">
      <calculatedColumnFormula>IFERROR(_xlfn.XLOOKUP(tblTransaksi[[#This Row],[Kode Produk]],Master_Data!$A$7:$A$25,Master_Data!$D$7:$D$25),"")</calculatedColumnFormula>
    </tableColumn>
    <tableColumn id="11" xr3:uid="{A0512932-903F-4524-946B-FAE7D38C9A8D}" name="Diskon (%)" dataDxfId="196"/>
    <tableColumn id="12" xr3:uid="{F5737819-E5F3-451B-85F0-B87AC9B54C33}" name="Total Penjualan" dataDxfId="195" dataCellStyle="Comma">
      <calculatedColumnFormula>IF(OR(tblTransaksi[[#This Row],[Qty]]="",tblTransaksi[[#This Row],[Harga Satuan]]=""),"",tblTransaksi[[#This Row],[Qty]]*tblTransaksi[[#This Row],[Harga Satuan]]*(1-tblTransaksi[[#This Row],[Diskon (%)]]))</calculatedColumnFormula>
    </tableColumn>
    <tableColumn id="13" xr3:uid="{9A3164F0-3B26-4748-A182-FCD307A7B860}" name="Metode Pembayaran" dataDxfId="194"/>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5" Type="http://schemas.openxmlformats.org/officeDocument/2006/relationships/pivotTable" Target="../pivotTables/pivotTable1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s>
</file>

<file path=xl/worksheets/_rels/sheet4.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A5FD5-FA7C-441F-817F-A9DFD3ACE638}">
  <dimension ref="A1:P501"/>
  <sheetViews>
    <sheetView topLeftCell="B1" zoomScaleNormal="100" workbookViewId="0">
      <selection activeCell="G1" sqref="G1"/>
    </sheetView>
  </sheetViews>
  <sheetFormatPr defaultRowHeight="15" x14ac:dyDescent="0.25"/>
  <cols>
    <col min="1" max="1" width="19.7109375" style="1" customWidth="1"/>
    <col min="2" max="2" width="20.7109375" style="10" customWidth="1"/>
    <col min="3" max="5" width="20.7109375" style="10" hidden="1" customWidth="1"/>
    <col min="6" max="6" width="17.5703125" style="1" customWidth="1"/>
    <col min="7" max="7" width="24.85546875" style="1" customWidth="1"/>
    <col min="8" max="8" width="17.85546875" style="1" customWidth="1"/>
    <col min="9" max="9" width="21" style="1" customWidth="1"/>
    <col min="10" max="10" width="19.140625" style="1" customWidth="1"/>
    <col min="11" max="11" width="21.7109375" style="1" customWidth="1"/>
    <col min="12" max="12" width="19.140625" style="1" customWidth="1"/>
    <col min="13" max="13" width="24.85546875" style="5" customWidth="1"/>
    <col min="14" max="14" width="28.140625" customWidth="1"/>
    <col min="15" max="15" width="22" style="5" customWidth="1"/>
    <col min="16" max="16" width="19.85546875" style="1" customWidth="1"/>
  </cols>
  <sheetData>
    <row r="1" spans="1:16" x14ac:dyDescent="0.25">
      <c r="A1" s="1" t="s">
        <v>0</v>
      </c>
      <c r="B1" s="1" t="s">
        <v>1</v>
      </c>
      <c r="C1" s="1" t="s">
        <v>589</v>
      </c>
      <c r="D1" s="1" t="s">
        <v>590</v>
      </c>
      <c r="E1" s="1" t="s">
        <v>591</v>
      </c>
      <c r="F1" s="1" t="s">
        <v>11</v>
      </c>
      <c r="G1" s="1" t="s">
        <v>2</v>
      </c>
      <c r="H1" s="1" t="s">
        <v>3</v>
      </c>
      <c r="I1" s="1" t="s">
        <v>14</v>
      </c>
      <c r="J1" s="1" t="s">
        <v>15</v>
      </c>
      <c r="K1" s="1" t="s">
        <v>4</v>
      </c>
      <c r="L1" s="1" t="s">
        <v>5</v>
      </c>
      <c r="M1" s="1" t="s">
        <v>6</v>
      </c>
      <c r="N1" s="1" t="s">
        <v>88</v>
      </c>
      <c r="O1" s="1" t="s">
        <v>8</v>
      </c>
      <c r="P1" s="1" t="s">
        <v>9</v>
      </c>
    </row>
    <row r="2" spans="1:16" x14ac:dyDescent="0.25">
      <c r="A2" s="1" t="s">
        <v>269</v>
      </c>
      <c r="B2" s="10">
        <v>46023</v>
      </c>
      <c r="C2" s="12" t="str">
        <f>TEXT(tblTransaksi[[#This Row],[Tanggal]],"mmmm")</f>
        <v>January</v>
      </c>
      <c r="D2" s="1">
        <f>YEAR(tblTransaksi[[#This Row],[Tanggal]])</f>
        <v>2026</v>
      </c>
      <c r="E2" s="14">
        <f>MONTH(tblTransaksi[[#This Row],[Tanggal]])</f>
        <v>1</v>
      </c>
      <c r="F2" s="1" t="s">
        <v>35</v>
      </c>
      <c r="G2" s="1" t="str">
        <f>IFERROR(_xlfn.XLOOKUP(tblTransaksi[[#This Row],[Kode Produk]],Master_Data!$A$7:$A$25,Master_Data!$B$7:$B$25),"")</f>
        <v>Xiaomi 14T</v>
      </c>
      <c r="H2" s="1" t="str">
        <f>IFERROR(_xlfn.XLOOKUP(tblTransaksi[[#This Row],[Kode Produk]],Master_Data!$A$7:$A$25,Master_Data!$C$7:$C$25),"")</f>
        <v>Upper Mid-Range</v>
      </c>
      <c r="I2" s="1" t="s">
        <v>65</v>
      </c>
      <c r="J2" s="1" t="str">
        <f>IFERROR(_xlfn.XLOOKUP(tblTransaksi[[#This Row],[ID Sales]],Master_Data!$G$7:$G$16,Master_Data!$H$7:$H$16),"")</f>
        <v>Rizky Ramadhan</v>
      </c>
      <c r="K2" s="1" t="str">
        <f>IFERROR(_xlfn.XLOOKUP(tblTransaksi[[#This Row],[ID Sales]],Master_Data!$G$7:$G$16,Master_Data!$I$7:$I$16),"")</f>
        <v>Jakarta</v>
      </c>
      <c r="L2" s="1">
        <v>4</v>
      </c>
      <c r="M2" s="5">
        <f>IFERROR(_xlfn.XLOOKUP(tblTransaksi[[#This Row],[Kode Produk]],Master_Data!$A$7:$A$25,Master_Data!$D$7:$D$25),"")</f>
        <v>6499000</v>
      </c>
      <c r="N2" s="11">
        <v>0.1</v>
      </c>
      <c r="O2" s="5">
        <f>IF(OR(tblTransaksi[[#This Row],[Qty]]="",tblTransaksi[[#This Row],[Harga Satuan]]=""),"",tblTransaksi[[#This Row],[Qty]]*tblTransaksi[[#This Row],[Harga Satuan]]*(1-tblTransaksi[[#This Row],[Diskon (%)]]))</f>
        <v>23396400</v>
      </c>
      <c r="P2" s="1" t="s">
        <v>87</v>
      </c>
    </row>
    <row r="3" spans="1:16" x14ac:dyDescent="0.25">
      <c r="A3" s="1" t="s">
        <v>282</v>
      </c>
      <c r="B3" s="10">
        <v>46024</v>
      </c>
      <c r="C3" s="12" t="str">
        <f>TEXT(tblTransaksi[[#This Row],[Tanggal]],"mmmm")</f>
        <v>January</v>
      </c>
      <c r="D3" s="1">
        <f>YEAR(tblTransaksi[[#This Row],[Tanggal]])</f>
        <v>2026</v>
      </c>
      <c r="E3" s="14">
        <f>MONTH(tblTransaksi[[#This Row],[Tanggal]])</f>
        <v>1</v>
      </c>
      <c r="F3" s="1" t="s">
        <v>58</v>
      </c>
      <c r="G3" s="1" t="str">
        <f>IFERROR(_xlfn.XLOOKUP(tblTransaksi[[#This Row],[Kode Produk]],Master_Data!$A$7:$A$25,Master_Data!$B$7:$B$25),"")</f>
        <v>iPhone 15</v>
      </c>
      <c r="H3" s="1" t="str">
        <f>IFERROR(_xlfn.XLOOKUP(tblTransaksi[[#This Row],[Kode Produk]],Master_Data!$A$7:$A$25,Master_Data!$C$7:$C$25),"")</f>
        <v>Flagship</v>
      </c>
      <c r="I3" s="1" t="s">
        <v>82</v>
      </c>
      <c r="J3" s="1" t="str">
        <f>IFERROR(_xlfn.XLOOKUP(tblTransaksi[[#This Row],[ID Sales]],Master_Data!$G$7:$G$16,Master_Data!$H$7:$H$16),"")</f>
        <v>Reza Maulana</v>
      </c>
      <c r="K3" s="1" t="str">
        <f>IFERROR(_xlfn.XLOOKUP(tblTransaksi[[#This Row],[ID Sales]],Master_Data!$G$7:$G$16,Master_Data!$I$7:$I$16),"")</f>
        <v>Palembang</v>
      </c>
      <c r="L3" s="1">
        <v>1</v>
      </c>
      <c r="M3" s="5">
        <f>IFERROR(_xlfn.XLOOKUP(tblTransaksi[[#This Row],[Kode Produk]],Master_Data!$A$7:$A$25,Master_Data!$D$7:$D$25),"")</f>
        <v>12499000</v>
      </c>
      <c r="N3" s="11">
        <v>0</v>
      </c>
      <c r="O3" s="5">
        <f>IF(OR(tblTransaksi[[#This Row],[Qty]]="",tblTransaksi[[#This Row],[Harga Satuan]]=""),"",tblTransaksi[[#This Row],[Qty]]*tblTransaksi[[#This Row],[Harga Satuan]]*(1-tblTransaksi[[#This Row],[Diskon (%)]]))</f>
        <v>12499000</v>
      </c>
      <c r="P3" s="1" t="s">
        <v>19</v>
      </c>
    </row>
    <row r="4" spans="1:16" x14ac:dyDescent="0.25">
      <c r="A4" s="1" t="s">
        <v>293</v>
      </c>
      <c r="B4" s="10">
        <v>46024</v>
      </c>
      <c r="C4" s="12" t="str">
        <f>TEXT(tblTransaksi[[#This Row],[Tanggal]],"mmmm")</f>
        <v>January</v>
      </c>
      <c r="D4" s="1">
        <f>YEAR(tblTransaksi[[#This Row],[Tanggal]])</f>
        <v>2026</v>
      </c>
      <c r="E4" s="14">
        <f>MONTH(tblTransaksi[[#This Row],[Tanggal]])</f>
        <v>1</v>
      </c>
      <c r="F4" s="1" t="s">
        <v>40</v>
      </c>
      <c r="G4" s="1" t="str">
        <f>IFERROR(_xlfn.XLOOKUP(tblTransaksi[[#This Row],[Kode Produk]],Master_Data!$A$7:$A$25,Master_Data!$B$7:$B$25),"")</f>
        <v>OPPO Reno 14</v>
      </c>
      <c r="H4" s="1" t="str">
        <f>IFERROR(_xlfn.XLOOKUP(tblTransaksi[[#This Row],[Kode Produk]],Master_Data!$A$7:$A$25,Master_Data!$C$7:$C$25),"")</f>
        <v>Mid-Range</v>
      </c>
      <c r="I4" s="1" t="s">
        <v>80</v>
      </c>
      <c r="J4" s="1" t="str">
        <f>IFERROR(_xlfn.XLOOKUP(tblTransaksi[[#This Row],[ID Sales]],Master_Data!$G$7:$G$16,Master_Data!$H$7:$H$16),"")</f>
        <v>Salsa Maharani</v>
      </c>
      <c r="K4" s="1" t="str">
        <f>IFERROR(_xlfn.XLOOKUP(tblTransaksi[[#This Row],[ID Sales]],Master_Data!$G$7:$G$16,Master_Data!$I$7:$I$16),"")</f>
        <v>Medan</v>
      </c>
      <c r="L4" s="1">
        <v>4</v>
      </c>
      <c r="M4" s="5">
        <f>IFERROR(_xlfn.XLOOKUP(tblTransaksi[[#This Row],[Kode Produk]],Master_Data!$A$7:$A$25,Master_Data!$D$7:$D$25),"")</f>
        <v>7499000</v>
      </c>
      <c r="N4" s="11">
        <v>0</v>
      </c>
      <c r="O4" s="5">
        <f>IF(OR(tblTransaksi[[#This Row],[Qty]]="",tblTransaksi[[#This Row],[Harga Satuan]]=""),"",tblTransaksi[[#This Row],[Qty]]*tblTransaksi[[#This Row],[Harga Satuan]]*(1-tblTransaksi[[#This Row],[Diskon (%)]]))</f>
        <v>29996000</v>
      </c>
      <c r="P4" s="1" t="s">
        <v>17</v>
      </c>
    </row>
    <row r="5" spans="1:16" x14ac:dyDescent="0.25">
      <c r="A5" s="1" t="s">
        <v>144</v>
      </c>
      <c r="B5" s="10">
        <v>46025</v>
      </c>
      <c r="C5" s="12" t="str">
        <f>TEXT(tblTransaksi[[#This Row],[Tanggal]],"mmmm")</f>
        <v>January</v>
      </c>
      <c r="D5" s="1">
        <f>YEAR(tblTransaksi[[#This Row],[Tanggal]])</f>
        <v>2026</v>
      </c>
      <c r="E5" s="14">
        <f>MONTH(tblTransaksi[[#This Row],[Tanggal]])</f>
        <v>1</v>
      </c>
      <c r="F5" s="1" t="s">
        <v>21</v>
      </c>
      <c r="G5" s="1" t="str">
        <f>IFERROR(_xlfn.XLOOKUP(tblTransaksi[[#This Row],[Kode Produk]],Master_Data!$A$7:$A$25,Master_Data!$B$7:$B$25),"")</f>
        <v>Samsung Galaxy A06</v>
      </c>
      <c r="H5" s="1" t="str">
        <f>IFERROR(_xlfn.XLOOKUP(tblTransaksi[[#This Row],[Kode Produk]],Master_Data!$A$7:$A$25,Master_Data!$C$7:$C$25),"")</f>
        <v>Entry-Level</v>
      </c>
      <c r="I5" s="1" t="s">
        <v>67</v>
      </c>
      <c r="J5" s="1" t="str">
        <f>IFERROR(_xlfn.XLOOKUP(tblTransaksi[[#This Row],[ID Sales]],Master_Data!$G$7:$G$16,Master_Data!$H$7:$H$16),"")</f>
        <v>Dimas Saputra</v>
      </c>
      <c r="K5" s="1" t="str">
        <f>IFERROR(_xlfn.XLOOKUP(tblTransaksi[[#This Row],[ID Sales]],Master_Data!$G$7:$G$16,Master_Data!$I$7:$I$16),"")</f>
        <v>Bandung</v>
      </c>
      <c r="L5" s="1">
        <v>2</v>
      </c>
      <c r="M5" s="5">
        <f>IFERROR(_xlfn.XLOOKUP(tblTransaksi[[#This Row],[Kode Produk]],Master_Data!$A$7:$A$25,Master_Data!$D$7:$D$25),"")</f>
        <v>1699000</v>
      </c>
      <c r="N5" s="11">
        <v>0</v>
      </c>
      <c r="O5" s="5">
        <f>IF(OR(tblTransaksi[[#This Row],[Qty]]="",tblTransaksi[[#This Row],[Harga Satuan]]=""),"",tblTransaksi[[#This Row],[Qty]]*tblTransaksi[[#This Row],[Harga Satuan]]*(1-tblTransaksi[[#This Row],[Diskon (%)]]))</f>
        <v>3398000</v>
      </c>
      <c r="P5" s="1" t="s">
        <v>87</v>
      </c>
    </row>
    <row r="6" spans="1:16" x14ac:dyDescent="0.25">
      <c r="A6" s="1" t="s">
        <v>461</v>
      </c>
      <c r="B6" s="10">
        <v>46025</v>
      </c>
      <c r="C6" s="12" t="str">
        <f>TEXT(tblTransaksi[[#This Row],[Tanggal]],"mmmm")</f>
        <v>January</v>
      </c>
      <c r="D6" s="1">
        <f>YEAR(tblTransaksi[[#This Row],[Tanggal]])</f>
        <v>2026</v>
      </c>
      <c r="E6" s="14">
        <f>MONTH(tblTransaksi[[#This Row],[Tanggal]])</f>
        <v>1</v>
      </c>
      <c r="F6" s="1" t="s">
        <v>23</v>
      </c>
      <c r="G6" s="1" t="str">
        <f>IFERROR(_xlfn.XLOOKUP(tblTransaksi[[#This Row],[Kode Produk]],Master_Data!$A$7:$A$25,Master_Data!$B$7:$B$25),"")</f>
        <v>Samsung Galaxy A16 5G</v>
      </c>
      <c r="H6" s="1" t="str">
        <f>IFERROR(_xlfn.XLOOKUP(tblTransaksi[[#This Row],[Kode Produk]],Master_Data!$A$7:$A$25,Master_Data!$C$7:$C$25),"")</f>
        <v>Mid-Range</v>
      </c>
      <c r="I6" s="1" t="s">
        <v>72</v>
      </c>
      <c r="J6" s="1" t="str">
        <f>IFERROR(_xlfn.XLOOKUP(tblTransaksi[[#This Row],[ID Sales]],Master_Data!$G$7:$G$16,Master_Data!$H$7:$H$16),"")</f>
        <v>Kevin Wijaya</v>
      </c>
      <c r="K6" s="1" t="str">
        <f>IFERROR(_xlfn.XLOOKUP(tblTransaksi[[#This Row],[ID Sales]],Master_Data!$G$7:$G$16,Master_Data!$I$7:$I$16),"")</f>
        <v>Surabaya</v>
      </c>
      <c r="L6" s="1">
        <v>1</v>
      </c>
      <c r="M6" s="5">
        <f>IFERROR(_xlfn.XLOOKUP(tblTransaksi[[#This Row],[Kode Produk]],Master_Data!$A$7:$A$25,Master_Data!$D$7:$D$25),"")</f>
        <v>3199000</v>
      </c>
      <c r="N6" s="11">
        <v>0.1</v>
      </c>
      <c r="O6" s="5">
        <f>IF(OR(tblTransaksi[[#This Row],[Qty]]="",tblTransaksi[[#This Row],[Harga Satuan]]=""),"",tblTransaksi[[#This Row],[Qty]]*tblTransaksi[[#This Row],[Harga Satuan]]*(1-tblTransaksi[[#This Row],[Diskon (%)]]))</f>
        <v>2879100</v>
      </c>
      <c r="P6" s="1" t="s">
        <v>87</v>
      </c>
    </row>
    <row r="7" spans="1:16" x14ac:dyDescent="0.25">
      <c r="A7" s="1" t="s">
        <v>278</v>
      </c>
      <c r="B7" s="10">
        <v>46026</v>
      </c>
      <c r="C7" s="12" t="str">
        <f>TEXT(tblTransaksi[[#This Row],[Tanggal]],"mmmm")</f>
        <v>January</v>
      </c>
      <c r="D7" s="1">
        <f>YEAR(tblTransaksi[[#This Row],[Tanggal]])</f>
        <v>2026</v>
      </c>
      <c r="E7" s="14">
        <f>MONTH(tblTransaksi[[#This Row],[Tanggal]])</f>
        <v>1</v>
      </c>
      <c r="F7" s="1" t="s">
        <v>35</v>
      </c>
      <c r="G7" s="1" t="str">
        <f>IFERROR(_xlfn.XLOOKUP(tblTransaksi[[#This Row],[Kode Produk]],Master_Data!$A$7:$A$25,Master_Data!$B$7:$B$25),"")</f>
        <v>Xiaomi 14T</v>
      </c>
      <c r="H7" s="1" t="str">
        <f>IFERROR(_xlfn.XLOOKUP(tblTransaksi[[#This Row],[Kode Produk]],Master_Data!$A$7:$A$25,Master_Data!$C$7:$C$25),"")</f>
        <v>Upper Mid-Range</v>
      </c>
      <c r="I7" s="1" t="s">
        <v>75</v>
      </c>
      <c r="J7" s="1" t="str">
        <f>IFERROR(_xlfn.XLOOKUP(tblTransaksi[[#This Row],[ID Sales]],Master_Data!$G$7:$G$16,Master_Data!$H$7:$H$16),"")</f>
        <v>Arif Setiawan</v>
      </c>
      <c r="K7" s="1" t="str">
        <f>IFERROR(_xlfn.XLOOKUP(tblTransaksi[[#This Row],[ID Sales]],Master_Data!$G$7:$G$16,Master_Data!$I$7:$I$16),"")</f>
        <v>Surabaya</v>
      </c>
      <c r="L7" s="1">
        <v>2</v>
      </c>
      <c r="M7" s="5">
        <f>IFERROR(_xlfn.XLOOKUP(tblTransaksi[[#This Row],[Kode Produk]],Master_Data!$A$7:$A$25,Master_Data!$D$7:$D$25),"")</f>
        <v>6499000</v>
      </c>
      <c r="N7" s="11">
        <v>0</v>
      </c>
      <c r="O7" s="5">
        <f>IF(OR(tblTransaksi[[#This Row],[Qty]]="",tblTransaksi[[#This Row],[Harga Satuan]]=""),"",tblTransaksi[[#This Row],[Qty]]*tblTransaksi[[#This Row],[Harga Satuan]]*(1-tblTransaksi[[#This Row],[Diskon (%)]]))</f>
        <v>12998000</v>
      </c>
      <c r="P7" s="1" t="s">
        <v>18</v>
      </c>
    </row>
    <row r="8" spans="1:16" x14ac:dyDescent="0.25">
      <c r="A8" s="1" t="s">
        <v>322</v>
      </c>
      <c r="B8" s="10">
        <v>46027</v>
      </c>
      <c r="C8" s="12" t="str">
        <f>TEXT(tblTransaksi[[#This Row],[Tanggal]],"mmmm")</f>
        <v>January</v>
      </c>
      <c r="D8" s="1">
        <f>YEAR(tblTransaksi[[#This Row],[Tanggal]])</f>
        <v>2026</v>
      </c>
      <c r="E8" s="14">
        <f>MONTH(tblTransaksi[[#This Row],[Tanggal]])</f>
        <v>1</v>
      </c>
      <c r="F8" s="1" t="s">
        <v>38</v>
      </c>
      <c r="G8" s="1" t="str">
        <f>IFERROR(_xlfn.XLOOKUP(tblTransaksi[[#This Row],[Kode Produk]],Master_Data!$A$7:$A$25,Master_Data!$B$7:$B$25),"")</f>
        <v>OPPO A5 Pro</v>
      </c>
      <c r="H8" s="1" t="str">
        <f>IFERROR(_xlfn.XLOOKUP(tblTransaksi[[#This Row],[Kode Produk]],Master_Data!$A$7:$A$25,Master_Data!$C$7:$C$25),"")</f>
        <v>Entry-Level</v>
      </c>
      <c r="I8" s="1" t="s">
        <v>62</v>
      </c>
      <c r="J8" s="1" t="str">
        <f>IFERROR(_xlfn.XLOOKUP(tblTransaksi[[#This Row],[ID Sales]],Master_Data!$G$7:$G$16,Master_Data!$H$7:$H$16),"")</f>
        <v>Andi Pratama</v>
      </c>
      <c r="K8" s="1" t="str">
        <f>IFERROR(_xlfn.XLOOKUP(tblTransaksi[[#This Row],[ID Sales]],Master_Data!$G$7:$G$16,Master_Data!$I$7:$I$16),"")</f>
        <v>Jakarta</v>
      </c>
      <c r="L8" s="1">
        <v>4</v>
      </c>
      <c r="M8" s="5">
        <f>IFERROR(_xlfn.XLOOKUP(tblTransaksi[[#This Row],[Kode Produk]],Master_Data!$A$7:$A$25,Master_Data!$D$7:$D$25),"")</f>
        <v>2499000</v>
      </c>
      <c r="N8" s="11">
        <v>0.05</v>
      </c>
      <c r="O8" s="5">
        <f>IF(OR(tblTransaksi[[#This Row],[Qty]]="",tblTransaksi[[#This Row],[Harga Satuan]]=""),"",tblTransaksi[[#This Row],[Qty]]*tblTransaksi[[#This Row],[Harga Satuan]]*(1-tblTransaksi[[#This Row],[Diskon (%)]]))</f>
        <v>9496200</v>
      </c>
      <c r="P8" s="1" t="s">
        <v>18</v>
      </c>
    </row>
    <row r="9" spans="1:16" x14ac:dyDescent="0.25">
      <c r="A9" s="1" t="s">
        <v>281</v>
      </c>
      <c r="B9" s="10">
        <v>46028</v>
      </c>
      <c r="C9" s="12" t="str">
        <f>TEXT(tblTransaksi[[#This Row],[Tanggal]],"mmmm")</f>
        <v>January</v>
      </c>
      <c r="D9" s="1">
        <f>YEAR(tblTransaksi[[#This Row],[Tanggal]])</f>
        <v>2026</v>
      </c>
      <c r="E9" s="14">
        <f>MONTH(tblTransaksi[[#This Row],[Tanggal]])</f>
        <v>1</v>
      </c>
      <c r="F9" s="1" t="s">
        <v>35</v>
      </c>
      <c r="G9" s="1" t="str">
        <f>IFERROR(_xlfn.XLOOKUP(tblTransaksi[[#This Row],[Kode Produk]],Master_Data!$A$7:$A$25,Master_Data!$B$7:$B$25),"")</f>
        <v>Xiaomi 14T</v>
      </c>
      <c r="H9" s="1" t="str">
        <f>IFERROR(_xlfn.XLOOKUP(tblTransaksi[[#This Row],[Kode Produk]],Master_Data!$A$7:$A$25,Master_Data!$C$7:$C$25),"")</f>
        <v>Upper Mid-Range</v>
      </c>
      <c r="I9" s="1" t="s">
        <v>82</v>
      </c>
      <c r="J9" s="1" t="str">
        <f>IFERROR(_xlfn.XLOOKUP(tblTransaksi[[#This Row],[ID Sales]],Master_Data!$G$7:$G$16,Master_Data!$H$7:$H$16),"")</f>
        <v>Reza Maulana</v>
      </c>
      <c r="K9" s="1" t="str">
        <f>IFERROR(_xlfn.XLOOKUP(tblTransaksi[[#This Row],[ID Sales]],Master_Data!$G$7:$G$16,Master_Data!$I$7:$I$16),"")</f>
        <v>Palembang</v>
      </c>
      <c r="L9" s="1">
        <v>2</v>
      </c>
      <c r="M9" s="5">
        <f>IFERROR(_xlfn.XLOOKUP(tblTransaksi[[#This Row],[Kode Produk]],Master_Data!$A$7:$A$25,Master_Data!$D$7:$D$25),"")</f>
        <v>6499000</v>
      </c>
      <c r="N9" s="11">
        <v>0</v>
      </c>
      <c r="O9" s="5">
        <f>IF(OR(tblTransaksi[[#This Row],[Qty]]="",tblTransaksi[[#This Row],[Harga Satuan]]=""),"",tblTransaksi[[#This Row],[Qty]]*tblTransaksi[[#This Row],[Harga Satuan]]*(1-tblTransaksi[[#This Row],[Diskon (%)]]))</f>
        <v>12998000</v>
      </c>
      <c r="P9" s="1" t="s">
        <v>19</v>
      </c>
    </row>
    <row r="10" spans="1:16" x14ac:dyDescent="0.25">
      <c r="A10" s="1" t="s">
        <v>477</v>
      </c>
      <c r="B10" s="10">
        <v>46028</v>
      </c>
      <c r="C10" s="12" t="str">
        <f>TEXT(tblTransaksi[[#This Row],[Tanggal]],"mmmm")</f>
        <v>January</v>
      </c>
      <c r="D10" s="1">
        <f>YEAR(tblTransaksi[[#This Row],[Tanggal]])</f>
        <v>2026</v>
      </c>
      <c r="E10" s="14">
        <f>MONTH(tblTransaksi[[#This Row],[Tanggal]])</f>
        <v>1</v>
      </c>
      <c r="F10" s="1" t="s">
        <v>40</v>
      </c>
      <c r="G10" s="1" t="str">
        <f>IFERROR(_xlfn.XLOOKUP(tblTransaksi[[#This Row],[Kode Produk]],Master_Data!$A$7:$A$25,Master_Data!$B$7:$B$25),"")</f>
        <v>OPPO Reno 14</v>
      </c>
      <c r="H10" s="1" t="str">
        <f>IFERROR(_xlfn.XLOOKUP(tblTransaksi[[#This Row],[Kode Produk]],Master_Data!$A$7:$A$25,Master_Data!$C$7:$C$25),"")</f>
        <v>Mid-Range</v>
      </c>
      <c r="I10" s="1" t="s">
        <v>65</v>
      </c>
      <c r="J10" s="1" t="str">
        <f>IFERROR(_xlfn.XLOOKUP(tblTransaksi[[#This Row],[ID Sales]],Master_Data!$G$7:$G$16,Master_Data!$H$7:$H$16),"")</f>
        <v>Rizky Ramadhan</v>
      </c>
      <c r="K10" s="1" t="str">
        <f>IFERROR(_xlfn.XLOOKUP(tblTransaksi[[#This Row],[ID Sales]],Master_Data!$G$7:$G$16,Master_Data!$I$7:$I$16),"")</f>
        <v>Jakarta</v>
      </c>
      <c r="L10" s="1">
        <v>2</v>
      </c>
      <c r="M10" s="5">
        <f>IFERROR(_xlfn.XLOOKUP(tblTransaksi[[#This Row],[Kode Produk]],Master_Data!$A$7:$A$25,Master_Data!$D$7:$D$25),"")</f>
        <v>7499000</v>
      </c>
      <c r="N10" s="11">
        <v>0.05</v>
      </c>
      <c r="O10" s="5">
        <f>IF(OR(tblTransaksi[[#This Row],[Qty]]="",tblTransaksi[[#This Row],[Harga Satuan]]=""),"",tblTransaksi[[#This Row],[Qty]]*tblTransaksi[[#This Row],[Harga Satuan]]*(1-tblTransaksi[[#This Row],[Diskon (%)]]))</f>
        <v>14248100</v>
      </c>
      <c r="P10" s="1" t="s">
        <v>87</v>
      </c>
    </row>
    <row r="11" spans="1:16" x14ac:dyDescent="0.25">
      <c r="A11" s="1" t="s">
        <v>276</v>
      </c>
      <c r="B11" s="10">
        <v>46031</v>
      </c>
      <c r="C11" s="12" t="str">
        <f>TEXT(tblTransaksi[[#This Row],[Tanggal]],"mmmm")</f>
        <v>January</v>
      </c>
      <c r="D11" s="1">
        <f>YEAR(tblTransaksi[[#This Row],[Tanggal]])</f>
        <v>2026</v>
      </c>
      <c r="E11" s="14">
        <f>MONTH(tblTransaksi[[#This Row],[Tanggal]])</f>
        <v>1</v>
      </c>
      <c r="F11" s="1" t="s">
        <v>52</v>
      </c>
      <c r="G11" s="1" t="str">
        <f>IFERROR(_xlfn.XLOOKUP(tblTransaksi[[#This Row],[Kode Produk]],Master_Data!$A$7:$A$25,Master_Data!$B$7:$B$25),"")</f>
        <v>Infinix Hot 50</v>
      </c>
      <c r="H11" s="1" t="str">
        <f>IFERROR(_xlfn.XLOOKUP(tblTransaksi[[#This Row],[Kode Produk]],Master_Data!$A$7:$A$25,Master_Data!$C$7:$C$25),"")</f>
        <v>Entry-Level</v>
      </c>
      <c r="I11" s="1" t="s">
        <v>80</v>
      </c>
      <c r="J11" s="1" t="str">
        <f>IFERROR(_xlfn.XLOOKUP(tblTransaksi[[#This Row],[ID Sales]],Master_Data!$G$7:$G$16,Master_Data!$H$7:$H$16),"")</f>
        <v>Salsa Maharani</v>
      </c>
      <c r="K11" s="1" t="str">
        <f>IFERROR(_xlfn.XLOOKUP(tblTransaksi[[#This Row],[ID Sales]],Master_Data!$G$7:$G$16,Master_Data!$I$7:$I$16),"")</f>
        <v>Medan</v>
      </c>
      <c r="L11" s="1">
        <v>5</v>
      </c>
      <c r="M11" s="5">
        <f>IFERROR(_xlfn.XLOOKUP(tblTransaksi[[#This Row],[Kode Produk]],Master_Data!$A$7:$A$25,Master_Data!$D$7:$D$25),"")</f>
        <v>1699000</v>
      </c>
      <c r="N11" s="11">
        <v>0.05</v>
      </c>
      <c r="O11" s="5">
        <f>IF(OR(tblTransaksi[[#This Row],[Qty]]="",tblTransaksi[[#This Row],[Harga Satuan]]=""),"",tblTransaksi[[#This Row],[Qty]]*tblTransaksi[[#This Row],[Harga Satuan]]*(1-tblTransaksi[[#This Row],[Diskon (%)]]))</f>
        <v>8070250</v>
      </c>
      <c r="P11" s="1" t="s">
        <v>17</v>
      </c>
    </row>
    <row r="12" spans="1:16" x14ac:dyDescent="0.25">
      <c r="A12" s="1" t="s">
        <v>517</v>
      </c>
      <c r="B12" s="10">
        <v>46032</v>
      </c>
      <c r="C12" s="12" t="str">
        <f>TEXT(tblTransaksi[[#This Row],[Tanggal]],"mmmm")</f>
        <v>January</v>
      </c>
      <c r="D12" s="1">
        <f>YEAR(tblTransaksi[[#This Row],[Tanggal]])</f>
        <v>2026</v>
      </c>
      <c r="E12" s="14">
        <f>MONTH(tblTransaksi[[#This Row],[Tanggal]])</f>
        <v>1</v>
      </c>
      <c r="F12" s="1" t="s">
        <v>33</v>
      </c>
      <c r="G12" s="1" t="str">
        <f>IFERROR(_xlfn.XLOOKUP(tblTransaksi[[#This Row],[Kode Produk]],Master_Data!$A$7:$A$25,Master_Data!$B$7:$B$25),"")</f>
        <v>Xiaomi Redmi Note 14</v>
      </c>
      <c r="H12" s="1" t="str">
        <f>IFERROR(_xlfn.XLOOKUP(tblTransaksi[[#This Row],[Kode Produk]],Master_Data!$A$7:$A$25,Master_Data!$C$7:$C$25),"")</f>
        <v>Mid-Range</v>
      </c>
      <c r="I12" s="1" t="s">
        <v>75</v>
      </c>
      <c r="J12" s="1" t="str">
        <f>IFERROR(_xlfn.XLOOKUP(tblTransaksi[[#This Row],[ID Sales]],Master_Data!$G$7:$G$16,Master_Data!$H$7:$H$16),"")</f>
        <v>Arif Setiawan</v>
      </c>
      <c r="K12" s="1" t="str">
        <f>IFERROR(_xlfn.XLOOKUP(tblTransaksi[[#This Row],[ID Sales]],Master_Data!$G$7:$G$16,Master_Data!$I$7:$I$16),"")</f>
        <v>Surabaya</v>
      </c>
      <c r="L12" s="1">
        <v>1</v>
      </c>
      <c r="M12" s="5">
        <f>IFERROR(_xlfn.XLOOKUP(tblTransaksi[[#This Row],[Kode Produk]],Master_Data!$A$7:$A$25,Master_Data!$D$7:$D$25),"")</f>
        <v>2799000</v>
      </c>
      <c r="N12" s="11">
        <v>0</v>
      </c>
      <c r="O12" s="5">
        <f>IF(OR(tblTransaksi[[#This Row],[Qty]]="",tblTransaksi[[#This Row],[Harga Satuan]]=""),"",tblTransaksi[[#This Row],[Qty]]*tblTransaksi[[#This Row],[Harga Satuan]]*(1-tblTransaksi[[#This Row],[Diskon (%)]]))</f>
        <v>2799000</v>
      </c>
      <c r="P12" s="1" t="s">
        <v>18</v>
      </c>
    </row>
    <row r="13" spans="1:16" x14ac:dyDescent="0.25">
      <c r="A13" s="1" t="s">
        <v>527</v>
      </c>
      <c r="B13" s="10">
        <v>46033</v>
      </c>
      <c r="C13" s="12" t="str">
        <f>TEXT(tblTransaksi[[#This Row],[Tanggal]],"mmmm")</f>
        <v>January</v>
      </c>
      <c r="D13" s="1">
        <f>YEAR(tblTransaksi[[#This Row],[Tanggal]])</f>
        <v>2026</v>
      </c>
      <c r="E13" s="14">
        <f>MONTH(tblTransaksi[[#This Row],[Tanggal]])</f>
        <v>1</v>
      </c>
      <c r="F13" s="1" t="s">
        <v>40</v>
      </c>
      <c r="G13" s="1" t="str">
        <f>IFERROR(_xlfn.XLOOKUP(tblTransaksi[[#This Row],[Kode Produk]],Master_Data!$A$7:$A$25,Master_Data!$B$7:$B$25),"")</f>
        <v>OPPO Reno 14</v>
      </c>
      <c r="H13" s="1" t="str">
        <f>IFERROR(_xlfn.XLOOKUP(tblTransaksi[[#This Row],[Kode Produk]],Master_Data!$A$7:$A$25,Master_Data!$C$7:$C$25),"")</f>
        <v>Mid-Range</v>
      </c>
      <c r="I13" s="1" t="s">
        <v>65</v>
      </c>
      <c r="J13" s="1" t="str">
        <f>IFERROR(_xlfn.XLOOKUP(tblTransaksi[[#This Row],[ID Sales]],Master_Data!$G$7:$G$16,Master_Data!$H$7:$H$16),"")</f>
        <v>Rizky Ramadhan</v>
      </c>
      <c r="K13" s="1" t="str">
        <f>IFERROR(_xlfn.XLOOKUP(tblTransaksi[[#This Row],[ID Sales]],Master_Data!$G$7:$G$16,Master_Data!$I$7:$I$16),"")</f>
        <v>Jakarta</v>
      </c>
      <c r="L13" s="1">
        <v>4</v>
      </c>
      <c r="M13" s="5">
        <f>IFERROR(_xlfn.XLOOKUP(tblTransaksi[[#This Row],[Kode Produk]],Master_Data!$A$7:$A$25,Master_Data!$D$7:$D$25),"")</f>
        <v>7499000</v>
      </c>
      <c r="N13" s="11">
        <v>0</v>
      </c>
      <c r="O13" s="5">
        <f>IF(OR(tblTransaksi[[#This Row],[Qty]]="",tblTransaksi[[#This Row],[Harga Satuan]]=""),"",tblTransaksi[[#This Row],[Qty]]*tblTransaksi[[#This Row],[Harga Satuan]]*(1-tblTransaksi[[#This Row],[Diskon (%)]]))</f>
        <v>29996000</v>
      </c>
      <c r="P13" s="1" t="s">
        <v>19</v>
      </c>
    </row>
    <row r="14" spans="1:16" x14ac:dyDescent="0.25">
      <c r="A14" s="1" t="s">
        <v>311</v>
      </c>
      <c r="B14" s="10">
        <v>46034</v>
      </c>
      <c r="C14" s="12" t="str">
        <f>TEXT(tblTransaksi[[#This Row],[Tanggal]],"mmmm")</f>
        <v>January</v>
      </c>
      <c r="D14" s="1">
        <f>YEAR(tblTransaksi[[#This Row],[Tanggal]])</f>
        <v>2026</v>
      </c>
      <c r="E14" s="14">
        <f>MONTH(tblTransaksi[[#This Row],[Tanggal]])</f>
        <v>1</v>
      </c>
      <c r="F14" s="1" t="s">
        <v>48</v>
      </c>
      <c r="G14" s="1" t="str">
        <f>IFERROR(_xlfn.XLOOKUP(tblTransaksi[[#This Row],[Kode Produk]],Master_Data!$A$7:$A$25,Master_Data!$B$7:$B$25),"")</f>
        <v>realme C75</v>
      </c>
      <c r="H14" s="1" t="str">
        <f>IFERROR(_xlfn.XLOOKUP(tblTransaksi[[#This Row],[Kode Produk]],Master_Data!$A$7:$A$25,Master_Data!$C$7:$C$25),"")</f>
        <v>Entry-Level</v>
      </c>
      <c r="I14" s="1" t="s">
        <v>77</v>
      </c>
      <c r="J14" s="1" t="str">
        <f>IFERROR(_xlfn.XLOOKUP(tblTransaksi[[#This Row],[ID Sales]],Master_Data!$G$7:$G$16,Master_Data!$H$7:$H$16),"")</f>
        <v>Nadia Putri</v>
      </c>
      <c r="K14" s="1" t="str">
        <f>IFERROR(_xlfn.XLOOKUP(tblTransaksi[[#This Row],[ID Sales]],Master_Data!$G$7:$G$16,Master_Data!$I$7:$I$16),"")</f>
        <v>Medan</v>
      </c>
      <c r="L14" s="1">
        <v>2</v>
      </c>
      <c r="M14" s="5">
        <f>IFERROR(_xlfn.XLOOKUP(tblTransaksi[[#This Row],[Kode Produk]],Master_Data!$A$7:$A$25,Master_Data!$D$7:$D$25),"")</f>
        <v>2299000</v>
      </c>
      <c r="N14" s="11">
        <v>0.05</v>
      </c>
      <c r="O14" s="5">
        <f>IF(OR(tblTransaksi[[#This Row],[Qty]]="",tblTransaksi[[#This Row],[Harga Satuan]]=""),"",tblTransaksi[[#This Row],[Qty]]*tblTransaksi[[#This Row],[Harga Satuan]]*(1-tblTransaksi[[#This Row],[Diskon (%)]]))</f>
        <v>4368100</v>
      </c>
      <c r="P14" s="1" t="s">
        <v>17</v>
      </c>
    </row>
    <row r="15" spans="1:16" x14ac:dyDescent="0.25">
      <c r="A15" s="1" t="s">
        <v>98</v>
      </c>
      <c r="B15" s="10">
        <v>46036</v>
      </c>
      <c r="C15" s="12" t="str">
        <f>TEXT(tblTransaksi[[#This Row],[Tanggal]],"mmmm")</f>
        <v>January</v>
      </c>
      <c r="D15" s="1">
        <f>YEAR(tblTransaksi[[#This Row],[Tanggal]])</f>
        <v>2026</v>
      </c>
      <c r="E15" s="14">
        <f>MONTH(tblTransaksi[[#This Row],[Tanggal]])</f>
        <v>1</v>
      </c>
      <c r="F15" s="1" t="s">
        <v>52</v>
      </c>
      <c r="G15" s="1" t="str">
        <f>IFERROR(_xlfn.XLOOKUP(tblTransaksi[[#This Row],[Kode Produk]],Master_Data!$A$7:$A$25,Master_Data!$B$7:$B$25),"")</f>
        <v>Infinix Hot 50</v>
      </c>
      <c r="H15" s="1" t="str">
        <f>IFERROR(_xlfn.XLOOKUP(tblTransaksi[[#This Row],[Kode Produk]],Master_Data!$A$7:$A$25,Master_Data!$C$7:$C$25),"")</f>
        <v>Entry-Level</v>
      </c>
      <c r="I15" s="1" t="s">
        <v>85</v>
      </c>
      <c r="J15" s="1" t="str">
        <f>IFERROR(_xlfn.XLOOKUP(tblTransaksi[[#This Row],[ID Sales]],Master_Data!$G$7:$G$16,Master_Data!$H$7:$H$16),"")</f>
        <v>Aulia Rahman</v>
      </c>
      <c r="K15" s="1" t="str">
        <f>IFERROR(_xlfn.XLOOKUP(tblTransaksi[[#This Row],[ID Sales]],Master_Data!$G$7:$G$16,Master_Data!$I$7:$I$16),"")</f>
        <v>Palembang</v>
      </c>
      <c r="L15" s="1">
        <v>1</v>
      </c>
      <c r="M15" s="5">
        <f>IFERROR(_xlfn.XLOOKUP(tblTransaksi[[#This Row],[Kode Produk]],Master_Data!$A$7:$A$25,Master_Data!$D$7:$D$25),"")</f>
        <v>1699000</v>
      </c>
      <c r="N15" s="11">
        <v>0</v>
      </c>
      <c r="O15" s="5">
        <f>IF(OR(tblTransaksi[[#This Row],[Qty]]="",tblTransaksi[[#This Row],[Harga Satuan]]=""),"",tblTransaksi[[#This Row],[Qty]]*tblTransaksi[[#This Row],[Harga Satuan]]*(1-tblTransaksi[[#This Row],[Diskon (%)]]))</f>
        <v>1699000</v>
      </c>
      <c r="P15" s="1" t="s">
        <v>17</v>
      </c>
    </row>
    <row r="16" spans="1:16" x14ac:dyDescent="0.25">
      <c r="A16" s="1" t="s">
        <v>218</v>
      </c>
      <c r="B16" s="10">
        <v>46038</v>
      </c>
      <c r="C16" s="12" t="str">
        <f>TEXT(tblTransaksi[[#This Row],[Tanggal]],"mmmm")</f>
        <v>January</v>
      </c>
      <c r="D16" s="1">
        <f>YEAR(tblTransaksi[[#This Row],[Tanggal]])</f>
        <v>2026</v>
      </c>
      <c r="E16" s="14">
        <f>MONTH(tblTransaksi[[#This Row],[Tanggal]])</f>
        <v>1</v>
      </c>
      <c r="F16" s="1" t="s">
        <v>26</v>
      </c>
      <c r="G16" s="1" t="str">
        <f>IFERROR(_xlfn.XLOOKUP(tblTransaksi[[#This Row],[Kode Produk]],Master_Data!$A$7:$A$25,Master_Data!$B$7:$B$25),"")</f>
        <v>Samsung Galaxy A36 5G</v>
      </c>
      <c r="H16" s="1" t="str">
        <f>IFERROR(_xlfn.XLOOKUP(tblTransaksi[[#This Row],[Kode Produk]],Master_Data!$A$7:$A$25,Master_Data!$C$7:$C$25),"")</f>
        <v>Mid-Range</v>
      </c>
      <c r="I16" s="1" t="s">
        <v>80</v>
      </c>
      <c r="J16" s="1" t="str">
        <f>IFERROR(_xlfn.XLOOKUP(tblTransaksi[[#This Row],[ID Sales]],Master_Data!$G$7:$G$16,Master_Data!$H$7:$H$16),"")</f>
        <v>Salsa Maharani</v>
      </c>
      <c r="K16" s="1" t="str">
        <f>IFERROR(_xlfn.XLOOKUP(tblTransaksi[[#This Row],[ID Sales]],Master_Data!$G$7:$G$16,Master_Data!$I$7:$I$16),"")</f>
        <v>Medan</v>
      </c>
      <c r="L16" s="1">
        <v>4</v>
      </c>
      <c r="M16" s="5">
        <f>IFERROR(_xlfn.XLOOKUP(tblTransaksi[[#This Row],[Kode Produk]],Master_Data!$A$7:$A$25,Master_Data!$D$7:$D$25),"")</f>
        <v>5199000</v>
      </c>
      <c r="N16" s="11">
        <v>0.1</v>
      </c>
      <c r="O16" s="5">
        <f>IF(OR(tblTransaksi[[#This Row],[Qty]]="",tblTransaksi[[#This Row],[Harga Satuan]]=""),"",tblTransaksi[[#This Row],[Qty]]*tblTransaksi[[#This Row],[Harga Satuan]]*(1-tblTransaksi[[#This Row],[Diskon (%)]]))</f>
        <v>18716400</v>
      </c>
      <c r="P16" s="1" t="s">
        <v>19</v>
      </c>
    </row>
    <row r="17" spans="1:16" x14ac:dyDescent="0.25">
      <c r="A17" s="1" t="s">
        <v>406</v>
      </c>
      <c r="B17" s="10">
        <v>46038</v>
      </c>
      <c r="C17" s="12" t="str">
        <f>TEXT(tblTransaksi[[#This Row],[Tanggal]],"mmmm")</f>
        <v>January</v>
      </c>
      <c r="D17" s="1">
        <f>YEAR(tblTransaksi[[#This Row],[Tanggal]])</f>
        <v>2026</v>
      </c>
      <c r="E17" s="14">
        <f>MONTH(tblTransaksi[[#This Row],[Tanggal]])</f>
        <v>1</v>
      </c>
      <c r="F17" s="1" t="s">
        <v>48</v>
      </c>
      <c r="G17" s="1" t="str">
        <f>IFERROR(_xlfn.XLOOKUP(tblTransaksi[[#This Row],[Kode Produk]],Master_Data!$A$7:$A$25,Master_Data!$B$7:$B$25),"")</f>
        <v>realme C75</v>
      </c>
      <c r="H17" s="1" t="str">
        <f>IFERROR(_xlfn.XLOOKUP(tblTransaksi[[#This Row],[Kode Produk]],Master_Data!$A$7:$A$25,Master_Data!$C$7:$C$25),"")</f>
        <v>Entry-Level</v>
      </c>
      <c r="I17" s="1" t="s">
        <v>75</v>
      </c>
      <c r="J17" s="1" t="str">
        <f>IFERROR(_xlfn.XLOOKUP(tblTransaksi[[#This Row],[ID Sales]],Master_Data!$G$7:$G$16,Master_Data!$H$7:$H$16),"")</f>
        <v>Arif Setiawan</v>
      </c>
      <c r="K17" s="1" t="str">
        <f>IFERROR(_xlfn.XLOOKUP(tblTransaksi[[#This Row],[ID Sales]],Master_Data!$G$7:$G$16,Master_Data!$I$7:$I$16),"")</f>
        <v>Surabaya</v>
      </c>
      <c r="L17" s="1">
        <v>3</v>
      </c>
      <c r="M17" s="5">
        <f>IFERROR(_xlfn.XLOOKUP(tblTransaksi[[#This Row],[Kode Produk]],Master_Data!$A$7:$A$25,Master_Data!$D$7:$D$25),"")</f>
        <v>2299000</v>
      </c>
      <c r="N17" s="11">
        <v>0.05</v>
      </c>
      <c r="O17" s="5">
        <f>IF(OR(tblTransaksi[[#This Row],[Qty]]="",tblTransaksi[[#This Row],[Harga Satuan]]=""),"",tblTransaksi[[#This Row],[Qty]]*tblTransaksi[[#This Row],[Harga Satuan]]*(1-tblTransaksi[[#This Row],[Diskon (%)]]))</f>
        <v>6552150</v>
      </c>
      <c r="P17" s="1" t="s">
        <v>19</v>
      </c>
    </row>
    <row r="18" spans="1:16" x14ac:dyDescent="0.25">
      <c r="A18" s="1" t="s">
        <v>92</v>
      </c>
      <c r="B18" s="10">
        <v>46039</v>
      </c>
      <c r="C18" s="12" t="str">
        <f>TEXT(tblTransaksi[[#This Row],[Tanggal]],"mmmm")</f>
        <v>January</v>
      </c>
      <c r="D18" s="1">
        <f>YEAR(tblTransaksi[[#This Row],[Tanggal]])</f>
        <v>2026</v>
      </c>
      <c r="E18" s="14">
        <f>MONTH(tblTransaksi[[#This Row],[Tanggal]])</f>
        <v>1</v>
      </c>
      <c r="F18" s="1" t="s">
        <v>21</v>
      </c>
      <c r="G18" s="1" t="str">
        <f>IFERROR(_xlfn.XLOOKUP(tblTransaksi[[#This Row],[Kode Produk]],Master_Data!$A$7:$A$25,Master_Data!$B$7:$B$25),"")</f>
        <v>Samsung Galaxy A06</v>
      </c>
      <c r="H18" s="1" t="str">
        <f>IFERROR(_xlfn.XLOOKUP(tblTransaksi[[#This Row],[Kode Produk]],Master_Data!$A$7:$A$25,Master_Data!$C$7:$C$25),"")</f>
        <v>Entry-Level</v>
      </c>
      <c r="I18" s="1" t="s">
        <v>67</v>
      </c>
      <c r="J18" s="1" t="str">
        <f>IFERROR(_xlfn.XLOOKUP(tblTransaksi[[#This Row],[ID Sales]],Master_Data!$G$7:$G$16,Master_Data!$H$7:$H$16),"")</f>
        <v>Dimas Saputra</v>
      </c>
      <c r="K18" s="1" t="str">
        <f>IFERROR(_xlfn.XLOOKUP(tblTransaksi[[#This Row],[ID Sales]],Master_Data!$G$7:$G$16,Master_Data!$I$7:$I$16),"")</f>
        <v>Bandung</v>
      </c>
      <c r="L18" s="1">
        <v>1</v>
      </c>
      <c r="M18" s="5">
        <f>IFERROR(_xlfn.XLOOKUP(tblTransaksi[[#This Row],[Kode Produk]],Master_Data!$A$7:$A$25,Master_Data!$D$7:$D$25),"")</f>
        <v>1699000</v>
      </c>
      <c r="N18" s="11">
        <v>0.05</v>
      </c>
      <c r="O18" s="5">
        <f>IF(OR(tblTransaksi[[#This Row],[Qty]]="",tblTransaksi[[#This Row],[Harga Satuan]]=""),"",tblTransaksi[[#This Row],[Qty]]*tblTransaksi[[#This Row],[Harga Satuan]]*(1-tblTransaksi[[#This Row],[Diskon (%)]]))</f>
        <v>1614050</v>
      </c>
      <c r="P18" s="1" t="s">
        <v>18</v>
      </c>
    </row>
    <row r="19" spans="1:16" x14ac:dyDescent="0.25">
      <c r="A19" s="1" t="s">
        <v>271</v>
      </c>
      <c r="B19" s="10">
        <v>46039</v>
      </c>
      <c r="C19" s="12" t="str">
        <f>TEXT(tblTransaksi[[#This Row],[Tanggal]],"mmmm")</f>
        <v>January</v>
      </c>
      <c r="D19" s="1">
        <f>YEAR(tblTransaksi[[#This Row],[Tanggal]])</f>
        <v>2026</v>
      </c>
      <c r="E19" s="14">
        <f>MONTH(tblTransaksi[[#This Row],[Tanggal]])</f>
        <v>1</v>
      </c>
      <c r="F19" s="1" t="s">
        <v>48</v>
      </c>
      <c r="G19" s="1" t="str">
        <f>IFERROR(_xlfn.XLOOKUP(tblTransaksi[[#This Row],[Kode Produk]],Master_Data!$A$7:$A$25,Master_Data!$B$7:$B$25),"")</f>
        <v>realme C75</v>
      </c>
      <c r="H19" s="1" t="str">
        <f>IFERROR(_xlfn.XLOOKUP(tblTransaksi[[#This Row],[Kode Produk]],Master_Data!$A$7:$A$25,Master_Data!$C$7:$C$25),"")</f>
        <v>Entry-Level</v>
      </c>
      <c r="I19" s="1" t="s">
        <v>80</v>
      </c>
      <c r="J19" s="1" t="str">
        <f>IFERROR(_xlfn.XLOOKUP(tblTransaksi[[#This Row],[ID Sales]],Master_Data!$G$7:$G$16,Master_Data!$H$7:$H$16),"")</f>
        <v>Salsa Maharani</v>
      </c>
      <c r="K19" s="1" t="str">
        <f>IFERROR(_xlfn.XLOOKUP(tblTransaksi[[#This Row],[ID Sales]],Master_Data!$G$7:$G$16,Master_Data!$I$7:$I$16),"")</f>
        <v>Medan</v>
      </c>
      <c r="L19" s="1">
        <v>4</v>
      </c>
      <c r="M19" s="5">
        <f>IFERROR(_xlfn.XLOOKUP(tblTransaksi[[#This Row],[Kode Produk]],Master_Data!$A$7:$A$25,Master_Data!$D$7:$D$25),"")</f>
        <v>2299000</v>
      </c>
      <c r="N19" s="11">
        <v>0.05</v>
      </c>
      <c r="O19" s="5">
        <f>IF(OR(tblTransaksi[[#This Row],[Qty]]="",tblTransaksi[[#This Row],[Harga Satuan]]=""),"",tblTransaksi[[#This Row],[Qty]]*tblTransaksi[[#This Row],[Harga Satuan]]*(1-tblTransaksi[[#This Row],[Diskon (%)]]))</f>
        <v>8736200</v>
      </c>
      <c r="P19" s="1" t="s">
        <v>87</v>
      </c>
    </row>
    <row r="20" spans="1:16" x14ac:dyDescent="0.25">
      <c r="A20" s="1" t="s">
        <v>582</v>
      </c>
      <c r="B20" s="10">
        <v>46039</v>
      </c>
      <c r="C20" s="12" t="str">
        <f>TEXT(tblTransaksi[[#This Row],[Tanggal]],"mmmm")</f>
        <v>January</v>
      </c>
      <c r="D20" s="1">
        <f>YEAR(tblTransaksi[[#This Row],[Tanggal]])</f>
        <v>2026</v>
      </c>
      <c r="E20" s="14">
        <f>MONTH(tblTransaksi[[#This Row],[Tanggal]])</f>
        <v>1</v>
      </c>
      <c r="F20" s="1" t="s">
        <v>28</v>
      </c>
      <c r="G20" s="1" t="str">
        <f>IFERROR(_xlfn.XLOOKUP(tblTransaksi[[#This Row],[Kode Produk]],Master_Data!$A$7:$A$25,Master_Data!$B$7:$B$25),"")</f>
        <v>Samsung Galaxy S25</v>
      </c>
      <c r="H20" s="1" t="str">
        <f>IFERROR(_xlfn.XLOOKUP(tblTransaksi[[#This Row],[Kode Produk]],Master_Data!$A$7:$A$25,Master_Data!$C$7:$C$25),"")</f>
        <v>Flagship</v>
      </c>
      <c r="I20" s="1" t="s">
        <v>70</v>
      </c>
      <c r="J20" s="1" t="str">
        <f>IFERROR(_xlfn.XLOOKUP(tblTransaksi[[#This Row],[ID Sales]],Master_Data!$G$7:$G$16,Master_Data!$H$7:$H$16),"")</f>
        <v>Fajar Nugroho</v>
      </c>
      <c r="K20" s="1" t="str">
        <f>IFERROR(_xlfn.XLOOKUP(tblTransaksi[[#This Row],[ID Sales]],Master_Data!$G$7:$G$16,Master_Data!$I$7:$I$16),"")</f>
        <v>Bandung</v>
      </c>
      <c r="L20" s="1">
        <v>1</v>
      </c>
      <c r="M20" s="5">
        <f>IFERROR(_xlfn.XLOOKUP(tblTransaksi[[#This Row],[Kode Produk]],Master_Data!$A$7:$A$25,Master_Data!$D$7:$D$25),"")</f>
        <v>14999000</v>
      </c>
      <c r="N20" s="11">
        <v>0.05</v>
      </c>
      <c r="O20" s="5">
        <f>IF(OR(tblTransaksi[[#This Row],[Qty]]="",tblTransaksi[[#This Row],[Harga Satuan]]=""),"",tblTransaksi[[#This Row],[Qty]]*tblTransaksi[[#This Row],[Harga Satuan]]*(1-tblTransaksi[[#This Row],[Diskon (%)]]))</f>
        <v>14249050</v>
      </c>
      <c r="P20" s="1" t="s">
        <v>19</v>
      </c>
    </row>
    <row r="21" spans="1:16" x14ac:dyDescent="0.25">
      <c r="A21" s="1" t="s">
        <v>154</v>
      </c>
      <c r="B21" s="10">
        <v>46040</v>
      </c>
      <c r="C21" s="12" t="str">
        <f>TEXT(tblTransaksi[[#This Row],[Tanggal]],"mmmm")</f>
        <v>January</v>
      </c>
      <c r="D21" s="1">
        <f>YEAR(tblTransaksi[[#This Row],[Tanggal]])</f>
        <v>2026</v>
      </c>
      <c r="E21" s="14">
        <f>MONTH(tblTransaksi[[#This Row],[Tanggal]])</f>
        <v>1</v>
      </c>
      <c r="F21" s="1" t="s">
        <v>21</v>
      </c>
      <c r="G21" s="1" t="str">
        <f>IFERROR(_xlfn.XLOOKUP(tblTransaksi[[#This Row],[Kode Produk]],Master_Data!$A$7:$A$25,Master_Data!$B$7:$B$25),"")</f>
        <v>Samsung Galaxy A06</v>
      </c>
      <c r="H21" s="1" t="str">
        <f>IFERROR(_xlfn.XLOOKUP(tblTransaksi[[#This Row],[Kode Produk]],Master_Data!$A$7:$A$25,Master_Data!$C$7:$C$25),"")</f>
        <v>Entry-Level</v>
      </c>
      <c r="I21" s="1" t="s">
        <v>62</v>
      </c>
      <c r="J21" s="1" t="str">
        <f>IFERROR(_xlfn.XLOOKUP(tblTransaksi[[#This Row],[ID Sales]],Master_Data!$G$7:$G$16,Master_Data!$H$7:$H$16),"")</f>
        <v>Andi Pratama</v>
      </c>
      <c r="K21" s="1" t="str">
        <f>IFERROR(_xlfn.XLOOKUP(tblTransaksi[[#This Row],[ID Sales]],Master_Data!$G$7:$G$16,Master_Data!$I$7:$I$16),"")</f>
        <v>Jakarta</v>
      </c>
      <c r="L21" s="1">
        <v>2</v>
      </c>
      <c r="M21" s="5">
        <f>IFERROR(_xlfn.XLOOKUP(tblTransaksi[[#This Row],[Kode Produk]],Master_Data!$A$7:$A$25,Master_Data!$D$7:$D$25),"")</f>
        <v>1699000</v>
      </c>
      <c r="N21" s="11">
        <v>0</v>
      </c>
      <c r="O21" s="5">
        <f>IF(OR(tblTransaksi[[#This Row],[Qty]]="",tblTransaksi[[#This Row],[Harga Satuan]]=""),"",tblTransaksi[[#This Row],[Qty]]*tblTransaksi[[#This Row],[Harga Satuan]]*(1-tblTransaksi[[#This Row],[Diskon (%)]]))</f>
        <v>3398000</v>
      </c>
      <c r="P21" s="1" t="s">
        <v>19</v>
      </c>
    </row>
    <row r="22" spans="1:16" x14ac:dyDescent="0.25">
      <c r="A22" s="1" t="s">
        <v>350</v>
      </c>
      <c r="B22" s="10">
        <v>46040</v>
      </c>
      <c r="C22" s="12" t="str">
        <f>TEXT(tblTransaksi[[#This Row],[Tanggal]],"mmmm")</f>
        <v>January</v>
      </c>
      <c r="D22" s="1">
        <f>YEAR(tblTransaksi[[#This Row],[Tanggal]])</f>
        <v>2026</v>
      </c>
      <c r="E22" s="14">
        <f>MONTH(tblTransaksi[[#This Row],[Tanggal]])</f>
        <v>1</v>
      </c>
      <c r="F22" s="1" t="s">
        <v>40</v>
      </c>
      <c r="G22" s="1" t="str">
        <f>IFERROR(_xlfn.XLOOKUP(tblTransaksi[[#This Row],[Kode Produk]],Master_Data!$A$7:$A$25,Master_Data!$B$7:$B$25),"")</f>
        <v>OPPO Reno 14</v>
      </c>
      <c r="H22" s="1" t="str">
        <f>IFERROR(_xlfn.XLOOKUP(tblTransaksi[[#This Row],[Kode Produk]],Master_Data!$A$7:$A$25,Master_Data!$C$7:$C$25),"")</f>
        <v>Mid-Range</v>
      </c>
      <c r="I22" s="1" t="s">
        <v>62</v>
      </c>
      <c r="J22" s="1" t="str">
        <f>IFERROR(_xlfn.XLOOKUP(tblTransaksi[[#This Row],[ID Sales]],Master_Data!$G$7:$G$16,Master_Data!$H$7:$H$16),"")</f>
        <v>Andi Pratama</v>
      </c>
      <c r="K22" s="1" t="str">
        <f>IFERROR(_xlfn.XLOOKUP(tblTransaksi[[#This Row],[ID Sales]],Master_Data!$G$7:$G$16,Master_Data!$I$7:$I$16),"")</f>
        <v>Jakarta</v>
      </c>
      <c r="L22" s="1">
        <v>2</v>
      </c>
      <c r="M22" s="5">
        <f>IFERROR(_xlfn.XLOOKUP(tblTransaksi[[#This Row],[Kode Produk]],Master_Data!$A$7:$A$25,Master_Data!$D$7:$D$25),"")</f>
        <v>7499000</v>
      </c>
      <c r="N22" s="11">
        <v>0.1</v>
      </c>
      <c r="O22" s="5">
        <f>IF(OR(tblTransaksi[[#This Row],[Qty]]="",tblTransaksi[[#This Row],[Harga Satuan]]=""),"",tblTransaksi[[#This Row],[Qty]]*tblTransaksi[[#This Row],[Harga Satuan]]*(1-tblTransaksi[[#This Row],[Diskon (%)]]))</f>
        <v>13498200</v>
      </c>
      <c r="P22" s="1" t="s">
        <v>17</v>
      </c>
    </row>
    <row r="23" spans="1:16" x14ac:dyDescent="0.25">
      <c r="A23" s="1" t="s">
        <v>439</v>
      </c>
      <c r="B23" s="10">
        <v>46040</v>
      </c>
      <c r="C23" s="12" t="str">
        <f>TEXT(tblTransaksi[[#This Row],[Tanggal]],"mmmm")</f>
        <v>January</v>
      </c>
      <c r="D23" s="1">
        <f>YEAR(tblTransaksi[[#This Row],[Tanggal]])</f>
        <v>2026</v>
      </c>
      <c r="E23" s="14">
        <f>MONTH(tblTransaksi[[#This Row],[Tanggal]])</f>
        <v>1</v>
      </c>
      <c r="F23" s="1" t="s">
        <v>21</v>
      </c>
      <c r="G23" s="1" t="str">
        <f>IFERROR(_xlfn.XLOOKUP(tblTransaksi[[#This Row],[Kode Produk]],Master_Data!$A$7:$A$25,Master_Data!$B$7:$B$25),"")</f>
        <v>Samsung Galaxy A06</v>
      </c>
      <c r="H23" s="1" t="str">
        <f>IFERROR(_xlfn.XLOOKUP(tblTransaksi[[#This Row],[Kode Produk]],Master_Data!$A$7:$A$25,Master_Data!$C$7:$C$25),"")</f>
        <v>Entry-Level</v>
      </c>
      <c r="I23" s="1" t="s">
        <v>65</v>
      </c>
      <c r="J23" s="1" t="str">
        <f>IFERROR(_xlfn.XLOOKUP(tblTransaksi[[#This Row],[ID Sales]],Master_Data!$G$7:$G$16,Master_Data!$H$7:$H$16),"")</f>
        <v>Rizky Ramadhan</v>
      </c>
      <c r="K23" s="1" t="str">
        <f>IFERROR(_xlfn.XLOOKUP(tblTransaksi[[#This Row],[ID Sales]],Master_Data!$G$7:$G$16,Master_Data!$I$7:$I$16),"")</f>
        <v>Jakarta</v>
      </c>
      <c r="L23" s="1">
        <v>1</v>
      </c>
      <c r="M23" s="5">
        <f>IFERROR(_xlfn.XLOOKUP(tblTransaksi[[#This Row],[Kode Produk]],Master_Data!$A$7:$A$25,Master_Data!$D$7:$D$25),"")</f>
        <v>1699000</v>
      </c>
      <c r="N23" s="11">
        <v>0</v>
      </c>
      <c r="O23" s="5">
        <f>IF(OR(tblTransaksi[[#This Row],[Qty]]="",tblTransaksi[[#This Row],[Harga Satuan]]=""),"",tblTransaksi[[#This Row],[Qty]]*tblTransaksi[[#This Row],[Harga Satuan]]*(1-tblTransaksi[[#This Row],[Diskon (%)]]))</f>
        <v>1699000</v>
      </c>
      <c r="P23" s="1" t="s">
        <v>87</v>
      </c>
    </row>
    <row r="24" spans="1:16" x14ac:dyDescent="0.25">
      <c r="A24" s="1" t="s">
        <v>532</v>
      </c>
      <c r="B24" s="10">
        <v>46040</v>
      </c>
      <c r="C24" s="12" t="str">
        <f>TEXT(tblTransaksi[[#This Row],[Tanggal]],"mmmm")</f>
        <v>January</v>
      </c>
      <c r="D24" s="1">
        <f>YEAR(tblTransaksi[[#This Row],[Tanggal]])</f>
        <v>2026</v>
      </c>
      <c r="E24" s="14">
        <f>MONTH(tblTransaksi[[#This Row],[Tanggal]])</f>
        <v>1</v>
      </c>
      <c r="F24" s="1" t="s">
        <v>35</v>
      </c>
      <c r="G24" s="1" t="str">
        <f>IFERROR(_xlfn.XLOOKUP(tblTransaksi[[#This Row],[Kode Produk]],Master_Data!$A$7:$A$25,Master_Data!$B$7:$B$25),"")</f>
        <v>Xiaomi 14T</v>
      </c>
      <c r="H24" s="1" t="str">
        <f>IFERROR(_xlfn.XLOOKUP(tblTransaksi[[#This Row],[Kode Produk]],Master_Data!$A$7:$A$25,Master_Data!$C$7:$C$25),"")</f>
        <v>Upper Mid-Range</v>
      </c>
      <c r="I24" s="1" t="s">
        <v>70</v>
      </c>
      <c r="J24" s="1" t="str">
        <f>IFERROR(_xlfn.XLOOKUP(tblTransaksi[[#This Row],[ID Sales]],Master_Data!$G$7:$G$16,Master_Data!$H$7:$H$16),"")</f>
        <v>Fajar Nugroho</v>
      </c>
      <c r="K24" s="1" t="str">
        <f>IFERROR(_xlfn.XLOOKUP(tblTransaksi[[#This Row],[ID Sales]],Master_Data!$G$7:$G$16,Master_Data!$I$7:$I$16),"")</f>
        <v>Bandung</v>
      </c>
      <c r="L24" s="1">
        <v>4</v>
      </c>
      <c r="M24" s="5">
        <f>IFERROR(_xlfn.XLOOKUP(tblTransaksi[[#This Row],[Kode Produk]],Master_Data!$A$7:$A$25,Master_Data!$D$7:$D$25),"")</f>
        <v>6499000</v>
      </c>
      <c r="N24" s="11">
        <v>0.05</v>
      </c>
      <c r="O24" s="5">
        <f>IF(OR(tblTransaksi[[#This Row],[Qty]]="",tblTransaksi[[#This Row],[Harga Satuan]]=""),"",tblTransaksi[[#This Row],[Qty]]*tblTransaksi[[#This Row],[Harga Satuan]]*(1-tblTransaksi[[#This Row],[Diskon (%)]]))</f>
        <v>24696200</v>
      </c>
      <c r="P24" s="1" t="s">
        <v>19</v>
      </c>
    </row>
    <row r="25" spans="1:16" x14ac:dyDescent="0.25">
      <c r="A25" s="1" t="s">
        <v>113</v>
      </c>
      <c r="B25" s="10">
        <v>46041</v>
      </c>
      <c r="C25" s="12" t="str">
        <f>TEXT(tblTransaksi[[#This Row],[Tanggal]],"mmmm")</f>
        <v>January</v>
      </c>
      <c r="D25" s="1">
        <f>YEAR(tblTransaksi[[#This Row],[Tanggal]])</f>
        <v>2026</v>
      </c>
      <c r="E25" s="14">
        <f>MONTH(tblTransaksi[[#This Row],[Tanggal]])</f>
        <v>1</v>
      </c>
      <c r="F25" s="1" t="s">
        <v>26</v>
      </c>
      <c r="G25" s="1" t="str">
        <f>IFERROR(_xlfn.XLOOKUP(tblTransaksi[[#This Row],[Kode Produk]],Master_Data!$A$7:$A$25,Master_Data!$B$7:$B$25),"")</f>
        <v>Samsung Galaxy A36 5G</v>
      </c>
      <c r="H25" s="1" t="str">
        <f>IFERROR(_xlfn.XLOOKUP(tblTransaksi[[#This Row],[Kode Produk]],Master_Data!$A$7:$A$25,Master_Data!$C$7:$C$25),"")</f>
        <v>Mid-Range</v>
      </c>
      <c r="I25" s="1" t="s">
        <v>70</v>
      </c>
      <c r="J25" s="1" t="str">
        <f>IFERROR(_xlfn.XLOOKUP(tblTransaksi[[#This Row],[ID Sales]],Master_Data!$G$7:$G$16,Master_Data!$H$7:$H$16),"")</f>
        <v>Fajar Nugroho</v>
      </c>
      <c r="K25" s="1" t="str">
        <f>IFERROR(_xlfn.XLOOKUP(tblTransaksi[[#This Row],[ID Sales]],Master_Data!$G$7:$G$16,Master_Data!$I$7:$I$16),"")</f>
        <v>Bandung</v>
      </c>
      <c r="L25" s="1">
        <v>3</v>
      </c>
      <c r="M25" s="5">
        <f>IFERROR(_xlfn.XLOOKUP(tblTransaksi[[#This Row],[Kode Produk]],Master_Data!$A$7:$A$25,Master_Data!$D$7:$D$25),"")</f>
        <v>5199000</v>
      </c>
      <c r="N25" s="11">
        <v>0.05</v>
      </c>
      <c r="O25" s="5">
        <f>IF(OR(tblTransaksi[[#This Row],[Qty]]="",tblTransaksi[[#This Row],[Harga Satuan]]=""),"",tblTransaksi[[#This Row],[Qty]]*tblTransaksi[[#This Row],[Harga Satuan]]*(1-tblTransaksi[[#This Row],[Diskon (%)]]))</f>
        <v>14817150</v>
      </c>
      <c r="P25" s="1" t="s">
        <v>18</v>
      </c>
    </row>
    <row r="26" spans="1:16" x14ac:dyDescent="0.25">
      <c r="A26" s="1" t="s">
        <v>486</v>
      </c>
      <c r="B26" s="10">
        <v>46041</v>
      </c>
      <c r="C26" s="12" t="str">
        <f>TEXT(tblTransaksi[[#This Row],[Tanggal]],"mmmm")</f>
        <v>January</v>
      </c>
      <c r="D26" s="1">
        <f>YEAR(tblTransaksi[[#This Row],[Tanggal]])</f>
        <v>2026</v>
      </c>
      <c r="E26" s="14">
        <f>MONTH(tblTransaksi[[#This Row],[Tanggal]])</f>
        <v>1</v>
      </c>
      <c r="F26" s="1" t="s">
        <v>58</v>
      </c>
      <c r="G26" s="1" t="str">
        <f>IFERROR(_xlfn.XLOOKUP(tblTransaksi[[#This Row],[Kode Produk]],Master_Data!$A$7:$A$25,Master_Data!$B$7:$B$25),"")</f>
        <v>iPhone 15</v>
      </c>
      <c r="H26" s="1" t="str">
        <f>IFERROR(_xlfn.XLOOKUP(tblTransaksi[[#This Row],[Kode Produk]],Master_Data!$A$7:$A$25,Master_Data!$C$7:$C$25),"")</f>
        <v>Flagship</v>
      </c>
      <c r="I26" s="1" t="s">
        <v>72</v>
      </c>
      <c r="J26" s="1" t="str">
        <f>IFERROR(_xlfn.XLOOKUP(tblTransaksi[[#This Row],[ID Sales]],Master_Data!$G$7:$G$16,Master_Data!$H$7:$H$16),"")</f>
        <v>Kevin Wijaya</v>
      </c>
      <c r="K26" s="1" t="str">
        <f>IFERROR(_xlfn.XLOOKUP(tblTransaksi[[#This Row],[ID Sales]],Master_Data!$G$7:$G$16,Master_Data!$I$7:$I$16),"")</f>
        <v>Surabaya</v>
      </c>
      <c r="L26" s="1">
        <v>5</v>
      </c>
      <c r="M26" s="5">
        <f>IFERROR(_xlfn.XLOOKUP(tblTransaksi[[#This Row],[Kode Produk]],Master_Data!$A$7:$A$25,Master_Data!$D$7:$D$25),"")</f>
        <v>12499000</v>
      </c>
      <c r="N26" s="11">
        <v>0</v>
      </c>
      <c r="O26" s="5">
        <f>IF(OR(tblTransaksi[[#This Row],[Qty]]="",tblTransaksi[[#This Row],[Harga Satuan]]=""),"",tblTransaksi[[#This Row],[Qty]]*tblTransaksi[[#This Row],[Harga Satuan]]*(1-tblTransaksi[[#This Row],[Diskon (%)]]))</f>
        <v>62495000</v>
      </c>
      <c r="P26" s="1" t="s">
        <v>19</v>
      </c>
    </row>
    <row r="27" spans="1:16" x14ac:dyDescent="0.25">
      <c r="A27" s="1" t="s">
        <v>309</v>
      </c>
      <c r="B27" s="10">
        <v>46042</v>
      </c>
      <c r="C27" s="12" t="str">
        <f>TEXT(tblTransaksi[[#This Row],[Tanggal]],"mmmm")</f>
        <v>January</v>
      </c>
      <c r="D27" s="1">
        <f>YEAR(tblTransaksi[[#This Row],[Tanggal]])</f>
        <v>2026</v>
      </c>
      <c r="E27" s="14">
        <f>MONTH(tblTransaksi[[#This Row],[Tanggal]])</f>
        <v>1</v>
      </c>
      <c r="F27" s="1" t="s">
        <v>54</v>
      </c>
      <c r="G27" s="1" t="str">
        <f>IFERROR(_xlfn.XLOOKUP(tblTransaksi[[#This Row],[Kode Produk]],Master_Data!$A$7:$A$25,Master_Data!$B$7:$B$25),"")</f>
        <v>Infinix Note 50 Pro</v>
      </c>
      <c r="H27" s="1" t="str">
        <f>IFERROR(_xlfn.XLOOKUP(tblTransaksi[[#This Row],[Kode Produk]],Master_Data!$A$7:$A$25,Master_Data!$C$7:$C$25),"")</f>
        <v>Mid-Range</v>
      </c>
      <c r="I27" s="1" t="s">
        <v>72</v>
      </c>
      <c r="J27" s="1" t="str">
        <f>IFERROR(_xlfn.XLOOKUP(tblTransaksi[[#This Row],[ID Sales]],Master_Data!$G$7:$G$16,Master_Data!$H$7:$H$16),"")</f>
        <v>Kevin Wijaya</v>
      </c>
      <c r="K27" s="1" t="str">
        <f>IFERROR(_xlfn.XLOOKUP(tblTransaksi[[#This Row],[ID Sales]],Master_Data!$G$7:$G$16,Master_Data!$I$7:$I$16),"")</f>
        <v>Surabaya</v>
      </c>
      <c r="L27" s="1">
        <v>2</v>
      </c>
      <c r="M27" s="5">
        <f>IFERROR(_xlfn.XLOOKUP(tblTransaksi[[#This Row],[Kode Produk]],Master_Data!$A$7:$A$25,Master_Data!$D$7:$D$25),"")</f>
        <v>3199000</v>
      </c>
      <c r="N27" s="11">
        <v>0</v>
      </c>
      <c r="O27" s="5">
        <f>IF(OR(tblTransaksi[[#This Row],[Qty]]="",tblTransaksi[[#This Row],[Harga Satuan]]=""),"",tblTransaksi[[#This Row],[Qty]]*tblTransaksi[[#This Row],[Harga Satuan]]*(1-tblTransaksi[[#This Row],[Diskon (%)]]))</f>
        <v>6398000</v>
      </c>
      <c r="P27" s="1" t="s">
        <v>17</v>
      </c>
    </row>
    <row r="28" spans="1:16" x14ac:dyDescent="0.25">
      <c r="A28" s="1" t="s">
        <v>305</v>
      </c>
      <c r="B28" s="10">
        <v>46043</v>
      </c>
      <c r="C28" s="12" t="str">
        <f>TEXT(tblTransaksi[[#This Row],[Tanggal]],"mmmm")</f>
        <v>January</v>
      </c>
      <c r="D28" s="1">
        <f>YEAR(tblTransaksi[[#This Row],[Tanggal]])</f>
        <v>2026</v>
      </c>
      <c r="E28" s="14">
        <f>MONTH(tblTransaksi[[#This Row],[Tanggal]])</f>
        <v>1</v>
      </c>
      <c r="F28" s="1" t="s">
        <v>44</v>
      </c>
      <c r="G28" s="1" t="str">
        <f>IFERROR(_xlfn.XLOOKUP(tblTransaksi[[#This Row],[Kode Produk]],Master_Data!$A$7:$A$25,Master_Data!$B$7:$B$25),"")</f>
        <v>vivo Y29</v>
      </c>
      <c r="H28" s="1" t="str">
        <f>IFERROR(_xlfn.XLOOKUP(tblTransaksi[[#This Row],[Kode Produk]],Master_Data!$A$7:$A$25,Master_Data!$C$7:$C$25),"")</f>
        <v>Entry-Level</v>
      </c>
      <c r="I28" s="1" t="s">
        <v>70</v>
      </c>
      <c r="J28" s="1" t="str">
        <f>IFERROR(_xlfn.XLOOKUP(tblTransaksi[[#This Row],[ID Sales]],Master_Data!$G$7:$G$16,Master_Data!$H$7:$H$16),"")</f>
        <v>Fajar Nugroho</v>
      </c>
      <c r="K28" s="1" t="str">
        <f>IFERROR(_xlfn.XLOOKUP(tblTransaksi[[#This Row],[ID Sales]],Master_Data!$G$7:$G$16,Master_Data!$I$7:$I$16),"")</f>
        <v>Bandung</v>
      </c>
      <c r="L28" s="1">
        <v>1</v>
      </c>
      <c r="M28" s="5">
        <f>IFERROR(_xlfn.XLOOKUP(tblTransaksi[[#This Row],[Kode Produk]],Master_Data!$A$7:$A$25,Master_Data!$D$7:$D$25),"")</f>
        <v>2399000</v>
      </c>
      <c r="N28" s="11">
        <v>0.05</v>
      </c>
      <c r="O28" s="5">
        <f>IF(OR(tblTransaksi[[#This Row],[Qty]]="",tblTransaksi[[#This Row],[Harga Satuan]]=""),"",tblTransaksi[[#This Row],[Qty]]*tblTransaksi[[#This Row],[Harga Satuan]]*(1-tblTransaksi[[#This Row],[Diskon (%)]]))</f>
        <v>2279050</v>
      </c>
      <c r="P28" s="1" t="s">
        <v>18</v>
      </c>
    </row>
    <row r="29" spans="1:16" x14ac:dyDescent="0.25">
      <c r="A29" s="1" t="s">
        <v>345</v>
      </c>
      <c r="B29" s="10">
        <v>46043</v>
      </c>
      <c r="C29" s="12" t="str">
        <f>TEXT(tblTransaksi[[#This Row],[Tanggal]],"mmmm")</f>
        <v>January</v>
      </c>
      <c r="D29" s="1">
        <f>YEAR(tblTransaksi[[#This Row],[Tanggal]])</f>
        <v>2026</v>
      </c>
      <c r="E29" s="14">
        <f>MONTH(tblTransaksi[[#This Row],[Tanggal]])</f>
        <v>1</v>
      </c>
      <c r="F29" s="1" t="s">
        <v>26</v>
      </c>
      <c r="G29" s="1" t="str">
        <f>IFERROR(_xlfn.XLOOKUP(tblTransaksi[[#This Row],[Kode Produk]],Master_Data!$A$7:$A$25,Master_Data!$B$7:$B$25),"")</f>
        <v>Samsung Galaxy A36 5G</v>
      </c>
      <c r="H29" s="1" t="str">
        <f>IFERROR(_xlfn.XLOOKUP(tblTransaksi[[#This Row],[Kode Produk]],Master_Data!$A$7:$A$25,Master_Data!$C$7:$C$25),"")</f>
        <v>Mid-Range</v>
      </c>
      <c r="I29" s="1" t="s">
        <v>65</v>
      </c>
      <c r="J29" s="1" t="str">
        <f>IFERROR(_xlfn.XLOOKUP(tblTransaksi[[#This Row],[ID Sales]],Master_Data!$G$7:$G$16,Master_Data!$H$7:$H$16),"")</f>
        <v>Rizky Ramadhan</v>
      </c>
      <c r="K29" s="1" t="str">
        <f>IFERROR(_xlfn.XLOOKUP(tblTransaksi[[#This Row],[ID Sales]],Master_Data!$G$7:$G$16,Master_Data!$I$7:$I$16),"")</f>
        <v>Jakarta</v>
      </c>
      <c r="L29" s="1">
        <v>1</v>
      </c>
      <c r="M29" s="5">
        <f>IFERROR(_xlfn.XLOOKUP(tblTransaksi[[#This Row],[Kode Produk]],Master_Data!$A$7:$A$25,Master_Data!$D$7:$D$25),"")</f>
        <v>5199000</v>
      </c>
      <c r="N29" s="11">
        <v>0.1</v>
      </c>
      <c r="O29" s="5">
        <f>IF(OR(tblTransaksi[[#This Row],[Qty]]="",tblTransaksi[[#This Row],[Harga Satuan]]=""),"",tblTransaksi[[#This Row],[Qty]]*tblTransaksi[[#This Row],[Harga Satuan]]*(1-tblTransaksi[[#This Row],[Diskon (%)]]))</f>
        <v>4679100</v>
      </c>
      <c r="P29" s="1" t="s">
        <v>17</v>
      </c>
    </row>
    <row r="30" spans="1:16" x14ac:dyDescent="0.25">
      <c r="A30" s="1" t="s">
        <v>428</v>
      </c>
      <c r="B30" s="10">
        <v>46043</v>
      </c>
      <c r="C30" s="12" t="str">
        <f>TEXT(tblTransaksi[[#This Row],[Tanggal]],"mmmm")</f>
        <v>January</v>
      </c>
      <c r="D30" s="1">
        <f>YEAR(tblTransaksi[[#This Row],[Tanggal]])</f>
        <v>2026</v>
      </c>
      <c r="E30" s="14">
        <f>MONTH(tblTransaksi[[#This Row],[Tanggal]])</f>
        <v>1</v>
      </c>
      <c r="F30" s="1" t="s">
        <v>40</v>
      </c>
      <c r="G30" s="1" t="str">
        <f>IFERROR(_xlfn.XLOOKUP(tblTransaksi[[#This Row],[Kode Produk]],Master_Data!$A$7:$A$25,Master_Data!$B$7:$B$25),"")</f>
        <v>OPPO Reno 14</v>
      </c>
      <c r="H30" s="1" t="str">
        <f>IFERROR(_xlfn.XLOOKUP(tblTransaksi[[#This Row],[Kode Produk]],Master_Data!$A$7:$A$25,Master_Data!$C$7:$C$25),"")</f>
        <v>Mid-Range</v>
      </c>
      <c r="I30" s="1" t="s">
        <v>65</v>
      </c>
      <c r="J30" s="1" t="str">
        <f>IFERROR(_xlfn.XLOOKUP(tblTransaksi[[#This Row],[ID Sales]],Master_Data!$G$7:$G$16,Master_Data!$H$7:$H$16),"")</f>
        <v>Rizky Ramadhan</v>
      </c>
      <c r="K30" s="1" t="str">
        <f>IFERROR(_xlfn.XLOOKUP(tblTransaksi[[#This Row],[ID Sales]],Master_Data!$G$7:$G$16,Master_Data!$I$7:$I$16),"")</f>
        <v>Jakarta</v>
      </c>
      <c r="L30" s="1">
        <v>1</v>
      </c>
      <c r="M30" s="5">
        <f>IFERROR(_xlfn.XLOOKUP(tblTransaksi[[#This Row],[Kode Produk]],Master_Data!$A$7:$A$25,Master_Data!$D$7:$D$25),"")</f>
        <v>7499000</v>
      </c>
      <c r="N30" s="11">
        <v>0</v>
      </c>
      <c r="O30" s="5">
        <f>IF(OR(tblTransaksi[[#This Row],[Qty]]="",tblTransaksi[[#This Row],[Harga Satuan]]=""),"",tblTransaksi[[#This Row],[Qty]]*tblTransaksi[[#This Row],[Harga Satuan]]*(1-tblTransaksi[[#This Row],[Diskon (%)]]))</f>
        <v>7499000</v>
      </c>
      <c r="P30" s="1" t="s">
        <v>17</v>
      </c>
    </row>
    <row r="31" spans="1:16" x14ac:dyDescent="0.25">
      <c r="A31" s="1" t="s">
        <v>562</v>
      </c>
      <c r="B31" s="10">
        <v>46043</v>
      </c>
      <c r="C31" s="12" t="str">
        <f>TEXT(tblTransaksi[[#This Row],[Tanggal]],"mmmm")</f>
        <v>January</v>
      </c>
      <c r="D31" s="1">
        <f>YEAR(tblTransaksi[[#This Row],[Tanggal]])</f>
        <v>2026</v>
      </c>
      <c r="E31" s="14">
        <f>MONTH(tblTransaksi[[#This Row],[Tanggal]])</f>
        <v>1</v>
      </c>
      <c r="F31" s="1" t="s">
        <v>60</v>
      </c>
      <c r="G31" s="1" t="str">
        <f>IFERROR(_xlfn.XLOOKUP(tblTransaksi[[#This Row],[Kode Produk]],Master_Data!$A$7:$A$25,Master_Data!$B$7:$B$25),"")</f>
        <v>iPhone 16</v>
      </c>
      <c r="H31" s="1" t="str">
        <f>IFERROR(_xlfn.XLOOKUP(tblTransaksi[[#This Row],[Kode Produk]],Master_Data!$A$7:$A$25,Master_Data!$C$7:$C$25),"")</f>
        <v>Flagship</v>
      </c>
      <c r="I31" s="1" t="s">
        <v>70</v>
      </c>
      <c r="J31" s="1" t="str">
        <f>IFERROR(_xlfn.XLOOKUP(tblTransaksi[[#This Row],[ID Sales]],Master_Data!$G$7:$G$16,Master_Data!$H$7:$H$16),"")</f>
        <v>Fajar Nugroho</v>
      </c>
      <c r="K31" s="1" t="str">
        <f>IFERROR(_xlfn.XLOOKUP(tblTransaksi[[#This Row],[ID Sales]],Master_Data!$G$7:$G$16,Master_Data!$I$7:$I$16),"")</f>
        <v>Bandung</v>
      </c>
      <c r="L31" s="1">
        <v>1</v>
      </c>
      <c r="M31" s="5">
        <f>IFERROR(_xlfn.XLOOKUP(tblTransaksi[[#This Row],[Kode Produk]],Master_Data!$A$7:$A$25,Master_Data!$D$7:$D$25),"")</f>
        <v>14999000</v>
      </c>
      <c r="N31" s="11">
        <v>0.05</v>
      </c>
      <c r="O31" s="5">
        <f>IF(OR(tblTransaksi[[#This Row],[Qty]]="",tblTransaksi[[#This Row],[Harga Satuan]]=""),"",tblTransaksi[[#This Row],[Qty]]*tblTransaksi[[#This Row],[Harga Satuan]]*(1-tblTransaksi[[#This Row],[Diskon (%)]]))</f>
        <v>14249050</v>
      </c>
      <c r="P31" s="1" t="s">
        <v>19</v>
      </c>
    </row>
    <row r="32" spans="1:16" x14ac:dyDescent="0.25">
      <c r="A32" s="1" t="s">
        <v>234</v>
      </c>
      <c r="B32" s="10">
        <v>46044</v>
      </c>
      <c r="C32" s="12" t="str">
        <f>TEXT(tblTransaksi[[#This Row],[Tanggal]],"mmmm")</f>
        <v>January</v>
      </c>
      <c r="D32" s="1">
        <f>YEAR(tblTransaksi[[#This Row],[Tanggal]])</f>
        <v>2026</v>
      </c>
      <c r="E32" s="14">
        <f>MONTH(tblTransaksi[[#This Row],[Tanggal]])</f>
        <v>1</v>
      </c>
      <c r="F32" s="1" t="s">
        <v>48</v>
      </c>
      <c r="G32" s="1" t="str">
        <f>IFERROR(_xlfn.XLOOKUP(tblTransaksi[[#This Row],[Kode Produk]],Master_Data!$A$7:$A$25,Master_Data!$B$7:$B$25),"")</f>
        <v>realme C75</v>
      </c>
      <c r="H32" s="1" t="str">
        <f>IFERROR(_xlfn.XLOOKUP(tblTransaksi[[#This Row],[Kode Produk]],Master_Data!$A$7:$A$25,Master_Data!$C$7:$C$25),"")</f>
        <v>Entry-Level</v>
      </c>
      <c r="I32" s="1" t="s">
        <v>67</v>
      </c>
      <c r="J32" s="1" t="str">
        <f>IFERROR(_xlfn.XLOOKUP(tblTransaksi[[#This Row],[ID Sales]],Master_Data!$G$7:$G$16,Master_Data!$H$7:$H$16),"")</f>
        <v>Dimas Saputra</v>
      </c>
      <c r="K32" s="1" t="str">
        <f>IFERROR(_xlfn.XLOOKUP(tblTransaksi[[#This Row],[ID Sales]],Master_Data!$G$7:$G$16,Master_Data!$I$7:$I$16),"")</f>
        <v>Bandung</v>
      </c>
      <c r="L32" s="1">
        <v>1</v>
      </c>
      <c r="M32" s="5">
        <f>IFERROR(_xlfn.XLOOKUP(tblTransaksi[[#This Row],[Kode Produk]],Master_Data!$A$7:$A$25,Master_Data!$D$7:$D$25),"")</f>
        <v>2299000</v>
      </c>
      <c r="N32" s="11">
        <v>0.05</v>
      </c>
      <c r="O32" s="5">
        <f>IF(OR(tblTransaksi[[#This Row],[Qty]]="",tblTransaksi[[#This Row],[Harga Satuan]]=""),"",tblTransaksi[[#This Row],[Qty]]*tblTransaksi[[#This Row],[Harga Satuan]]*(1-tblTransaksi[[#This Row],[Diskon (%)]]))</f>
        <v>2184050</v>
      </c>
      <c r="P32" s="1" t="s">
        <v>17</v>
      </c>
    </row>
    <row r="33" spans="1:16" x14ac:dyDescent="0.25">
      <c r="A33" s="1" t="s">
        <v>402</v>
      </c>
      <c r="B33" s="10">
        <v>46044</v>
      </c>
      <c r="C33" s="12" t="str">
        <f>TEXT(tblTransaksi[[#This Row],[Tanggal]],"mmmm")</f>
        <v>January</v>
      </c>
      <c r="D33" s="1">
        <f>YEAR(tblTransaksi[[#This Row],[Tanggal]])</f>
        <v>2026</v>
      </c>
      <c r="E33" s="14">
        <f>MONTH(tblTransaksi[[#This Row],[Tanggal]])</f>
        <v>1</v>
      </c>
      <c r="F33" s="1" t="s">
        <v>50</v>
      </c>
      <c r="G33" s="1" t="str">
        <f>IFERROR(_xlfn.XLOOKUP(tblTransaksi[[#This Row],[Kode Produk]],Master_Data!$A$7:$A$25,Master_Data!$B$7:$B$25),"")</f>
        <v>realme 14 Pro 5G</v>
      </c>
      <c r="H33" s="1" t="str">
        <f>IFERROR(_xlfn.XLOOKUP(tblTransaksi[[#This Row],[Kode Produk]],Master_Data!$A$7:$A$25,Master_Data!$C$7:$C$25),"")</f>
        <v>Mid-Range</v>
      </c>
      <c r="I33" s="1" t="s">
        <v>75</v>
      </c>
      <c r="J33" s="1" t="str">
        <f>IFERROR(_xlfn.XLOOKUP(tblTransaksi[[#This Row],[ID Sales]],Master_Data!$G$7:$G$16,Master_Data!$H$7:$H$16),"")</f>
        <v>Arif Setiawan</v>
      </c>
      <c r="K33" s="1" t="str">
        <f>IFERROR(_xlfn.XLOOKUP(tblTransaksi[[#This Row],[ID Sales]],Master_Data!$G$7:$G$16,Master_Data!$I$7:$I$16),"")</f>
        <v>Surabaya</v>
      </c>
      <c r="L33" s="1">
        <v>5</v>
      </c>
      <c r="M33" s="5">
        <f>IFERROR(_xlfn.XLOOKUP(tblTransaksi[[#This Row],[Kode Produk]],Master_Data!$A$7:$A$25,Master_Data!$D$7:$D$25),"")</f>
        <v>5499000</v>
      </c>
      <c r="N33" s="11">
        <v>0</v>
      </c>
      <c r="O33" s="5">
        <f>IF(OR(tblTransaksi[[#This Row],[Qty]]="",tblTransaksi[[#This Row],[Harga Satuan]]=""),"",tblTransaksi[[#This Row],[Qty]]*tblTransaksi[[#This Row],[Harga Satuan]]*(1-tblTransaksi[[#This Row],[Diskon (%)]]))</f>
        <v>27495000</v>
      </c>
      <c r="P33" s="1" t="s">
        <v>87</v>
      </c>
    </row>
    <row r="34" spans="1:16" x14ac:dyDescent="0.25">
      <c r="A34" s="1" t="s">
        <v>252</v>
      </c>
      <c r="B34" s="10">
        <v>46045</v>
      </c>
      <c r="C34" s="12" t="str">
        <f>TEXT(tblTransaksi[[#This Row],[Tanggal]],"mmmm")</f>
        <v>January</v>
      </c>
      <c r="D34" s="1">
        <f>YEAR(tblTransaksi[[#This Row],[Tanggal]])</f>
        <v>2026</v>
      </c>
      <c r="E34" s="14">
        <f>MONTH(tblTransaksi[[#This Row],[Tanggal]])</f>
        <v>1</v>
      </c>
      <c r="F34" s="1" t="s">
        <v>33</v>
      </c>
      <c r="G34" s="1" t="str">
        <f>IFERROR(_xlfn.XLOOKUP(tblTransaksi[[#This Row],[Kode Produk]],Master_Data!$A$7:$A$25,Master_Data!$B$7:$B$25),"")</f>
        <v>Xiaomi Redmi Note 14</v>
      </c>
      <c r="H34" s="1" t="str">
        <f>IFERROR(_xlfn.XLOOKUP(tblTransaksi[[#This Row],[Kode Produk]],Master_Data!$A$7:$A$25,Master_Data!$C$7:$C$25),"")</f>
        <v>Mid-Range</v>
      </c>
      <c r="I34" s="1" t="s">
        <v>77</v>
      </c>
      <c r="J34" s="1" t="str">
        <f>IFERROR(_xlfn.XLOOKUP(tblTransaksi[[#This Row],[ID Sales]],Master_Data!$G$7:$G$16,Master_Data!$H$7:$H$16),"")</f>
        <v>Nadia Putri</v>
      </c>
      <c r="K34" s="1" t="str">
        <f>IFERROR(_xlfn.XLOOKUP(tblTransaksi[[#This Row],[ID Sales]],Master_Data!$G$7:$G$16,Master_Data!$I$7:$I$16),"")</f>
        <v>Medan</v>
      </c>
      <c r="L34" s="1">
        <v>1</v>
      </c>
      <c r="M34" s="5">
        <f>IFERROR(_xlfn.XLOOKUP(tblTransaksi[[#This Row],[Kode Produk]],Master_Data!$A$7:$A$25,Master_Data!$D$7:$D$25),"")</f>
        <v>2799000</v>
      </c>
      <c r="N34" s="11">
        <v>0.05</v>
      </c>
      <c r="O34" s="5">
        <f>IF(OR(tblTransaksi[[#This Row],[Qty]]="",tblTransaksi[[#This Row],[Harga Satuan]]=""),"",tblTransaksi[[#This Row],[Qty]]*tblTransaksi[[#This Row],[Harga Satuan]]*(1-tblTransaksi[[#This Row],[Diskon (%)]]))</f>
        <v>2659050</v>
      </c>
      <c r="P34" s="1" t="s">
        <v>87</v>
      </c>
    </row>
    <row r="35" spans="1:16" x14ac:dyDescent="0.25">
      <c r="A35" s="1" t="s">
        <v>145</v>
      </c>
      <c r="B35" s="10">
        <v>46046</v>
      </c>
      <c r="C35" s="12" t="str">
        <f>TEXT(tblTransaksi[[#This Row],[Tanggal]],"mmmm")</f>
        <v>January</v>
      </c>
      <c r="D35" s="1">
        <f>YEAR(tblTransaksi[[#This Row],[Tanggal]])</f>
        <v>2026</v>
      </c>
      <c r="E35" s="14">
        <f>MONTH(tblTransaksi[[#This Row],[Tanggal]])</f>
        <v>1</v>
      </c>
      <c r="F35" s="1" t="s">
        <v>33</v>
      </c>
      <c r="G35" s="1" t="str">
        <f>IFERROR(_xlfn.XLOOKUP(tblTransaksi[[#This Row],[Kode Produk]],Master_Data!$A$7:$A$25,Master_Data!$B$7:$B$25),"")</f>
        <v>Xiaomi Redmi Note 14</v>
      </c>
      <c r="H35" s="1" t="str">
        <f>IFERROR(_xlfn.XLOOKUP(tblTransaksi[[#This Row],[Kode Produk]],Master_Data!$A$7:$A$25,Master_Data!$C$7:$C$25),"")</f>
        <v>Mid-Range</v>
      </c>
      <c r="I35" s="1" t="s">
        <v>77</v>
      </c>
      <c r="J35" s="1" t="str">
        <f>IFERROR(_xlfn.XLOOKUP(tblTransaksi[[#This Row],[ID Sales]],Master_Data!$G$7:$G$16,Master_Data!$H$7:$H$16),"")</f>
        <v>Nadia Putri</v>
      </c>
      <c r="K35" s="1" t="str">
        <f>IFERROR(_xlfn.XLOOKUP(tblTransaksi[[#This Row],[ID Sales]],Master_Data!$G$7:$G$16,Master_Data!$I$7:$I$16),"")</f>
        <v>Medan</v>
      </c>
      <c r="L35" s="1">
        <v>2</v>
      </c>
      <c r="M35" s="5">
        <f>IFERROR(_xlfn.XLOOKUP(tblTransaksi[[#This Row],[Kode Produk]],Master_Data!$A$7:$A$25,Master_Data!$D$7:$D$25),"")</f>
        <v>2799000</v>
      </c>
      <c r="N35" s="11">
        <v>0.15</v>
      </c>
      <c r="O35" s="5">
        <f>IF(OR(tblTransaksi[[#This Row],[Qty]]="",tblTransaksi[[#This Row],[Harga Satuan]]=""),"",tblTransaksi[[#This Row],[Qty]]*tblTransaksi[[#This Row],[Harga Satuan]]*(1-tblTransaksi[[#This Row],[Diskon (%)]]))</f>
        <v>4758300</v>
      </c>
      <c r="P35" s="1" t="s">
        <v>18</v>
      </c>
    </row>
    <row r="36" spans="1:16" x14ac:dyDescent="0.25">
      <c r="A36" s="1" t="s">
        <v>353</v>
      </c>
      <c r="B36" s="10">
        <v>46046</v>
      </c>
      <c r="C36" s="12" t="str">
        <f>TEXT(tblTransaksi[[#This Row],[Tanggal]],"mmmm")</f>
        <v>January</v>
      </c>
      <c r="D36" s="1">
        <f>YEAR(tblTransaksi[[#This Row],[Tanggal]])</f>
        <v>2026</v>
      </c>
      <c r="E36" s="14">
        <f>MONTH(tblTransaksi[[#This Row],[Tanggal]])</f>
        <v>1</v>
      </c>
      <c r="F36" s="1" t="s">
        <v>52</v>
      </c>
      <c r="G36" s="1" t="str">
        <f>IFERROR(_xlfn.XLOOKUP(tblTransaksi[[#This Row],[Kode Produk]],Master_Data!$A$7:$A$25,Master_Data!$B$7:$B$25),"")</f>
        <v>Infinix Hot 50</v>
      </c>
      <c r="H36" s="1" t="str">
        <f>IFERROR(_xlfn.XLOOKUP(tblTransaksi[[#This Row],[Kode Produk]],Master_Data!$A$7:$A$25,Master_Data!$C$7:$C$25),"")</f>
        <v>Entry-Level</v>
      </c>
      <c r="I36" s="1" t="s">
        <v>82</v>
      </c>
      <c r="J36" s="1" t="str">
        <f>IFERROR(_xlfn.XLOOKUP(tblTransaksi[[#This Row],[ID Sales]],Master_Data!$G$7:$G$16,Master_Data!$H$7:$H$16),"")</f>
        <v>Reza Maulana</v>
      </c>
      <c r="K36" s="1" t="str">
        <f>IFERROR(_xlfn.XLOOKUP(tblTransaksi[[#This Row],[ID Sales]],Master_Data!$G$7:$G$16,Master_Data!$I$7:$I$16),"")</f>
        <v>Palembang</v>
      </c>
      <c r="L36" s="1">
        <v>1</v>
      </c>
      <c r="M36" s="5">
        <f>IFERROR(_xlfn.XLOOKUP(tblTransaksi[[#This Row],[Kode Produk]],Master_Data!$A$7:$A$25,Master_Data!$D$7:$D$25),"")</f>
        <v>1699000</v>
      </c>
      <c r="N36" s="11">
        <v>0</v>
      </c>
      <c r="O36" s="5">
        <f>IF(OR(tblTransaksi[[#This Row],[Qty]]="",tblTransaksi[[#This Row],[Harga Satuan]]=""),"",tblTransaksi[[#This Row],[Qty]]*tblTransaksi[[#This Row],[Harga Satuan]]*(1-tblTransaksi[[#This Row],[Diskon (%)]]))</f>
        <v>1699000</v>
      </c>
      <c r="P36" s="1" t="s">
        <v>17</v>
      </c>
    </row>
    <row r="37" spans="1:16" x14ac:dyDescent="0.25">
      <c r="A37" s="1" t="s">
        <v>194</v>
      </c>
      <c r="B37" s="10">
        <v>46047</v>
      </c>
      <c r="C37" s="12" t="str">
        <f>TEXT(tblTransaksi[[#This Row],[Tanggal]],"mmmm")</f>
        <v>January</v>
      </c>
      <c r="D37" s="1">
        <f>YEAR(tblTransaksi[[#This Row],[Tanggal]])</f>
        <v>2026</v>
      </c>
      <c r="E37" s="14">
        <f>MONTH(tblTransaksi[[#This Row],[Tanggal]])</f>
        <v>1</v>
      </c>
      <c r="F37" s="1" t="s">
        <v>21</v>
      </c>
      <c r="G37" s="1" t="str">
        <f>IFERROR(_xlfn.XLOOKUP(tblTransaksi[[#This Row],[Kode Produk]],Master_Data!$A$7:$A$25,Master_Data!$B$7:$B$25),"")</f>
        <v>Samsung Galaxy A06</v>
      </c>
      <c r="H37" s="1" t="str">
        <f>IFERROR(_xlfn.XLOOKUP(tblTransaksi[[#This Row],[Kode Produk]],Master_Data!$A$7:$A$25,Master_Data!$C$7:$C$25),"")</f>
        <v>Entry-Level</v>
      </c>
      <c r="I37" s="1" t="s">
        <v>62</v>
      </c>
      <c r="J37" s="1" t="str">
        <f>IFERROR(_xlfn.XLOOKUP(tblTransaksi[[#This Row],[ID Sales]],Master_Data!$G$7:$G$16,Master_Data!$H$7:$H$16),"")</f>
        <v>Andi Pratama</v>
      </c>
      <c r="K37" s="1" t="str">
        <f>IFERROR(_xlfn.XLOOKUP(tblTransaksi[[#This Row],[ID Sales]],Master_Data!$G$7:$G$16,Master_Data!$I$7:$I$16),"")</f>
        <v>Jakarta</v>
      </c>
      <c r="L37" s="1">
        <v>1</v>
      </c>
      <c r="M37" s="5">
        <f>IFERROR(_xlfn.XLOOKUP(tblTransaksi[[#This Row],[Kode Produk]],Master_Data!$A$7:$A$25,Master_Data!$D$7:$D$25),"")</f>
        <v>1699000</v>
      </c>
      <c r="N37" s="11">
        <v>0.15</v>
      </c>
      <c r="O37" s="5">
        <f>IF(OR(tblTransaksi[[#This Row],[Qty]]="",tblTransaksi[[#This Row],[Harga Satuan]]=""),"",tblTransaksi[[#This Row],[Qty]]*tblTransaksi[[#This Row],[Harga Satuan]]*(1-tblTransaksi[[#This Row],[Diskon (%)]]))</f>
        <v>1444150</v>
      </c>
      <c r="P37" s="1" t="s">
        <v>19</v>
      </c>
    </row>
    <row r="38" spans="1:16" x14ac:dyDescent="0.25">
      <c r="A38" s="1" t="s">
        <v>365</v>
      </c>
      <c r="B38" s="10">
        <v>46047</v>
      </c>
      <c r="C38" s="12" t="str">
        <f>TEXT(tblTransaksi[[#This Row],[Tanggal]],"mmmm")</f>
        <v>January</v>
      </c>
      <c r="D38" s="1">
        <f>YEAR(tblTransaksi[[#This Row],[Tanggal]])</f>
        <v>2026</v>
      </c>
      <c r="E38" s="14">
        <f>MONTH(tblTransaksi[[#This Row],[Tanggal]])</f>
        <v>1</v>
      </c>
      <c r="F38" s="1" t="s">
        <v>44</v>
      </c>
      <c r="G38" s="1" t="str">
        <f>IFERROR(_xlfn.XLOOKUP(tblTransaksi[[#This Row],[Kode Produk]],Master_Data!$A$7:$A$25,Master_Data!$B$7:$B$25),"")</f>
        <v>vivo Y29</v>
      </c>
      <c r="H38" s="1" t="str">
        <f>IFERROR(_xlfn.XLOOKUP(tblTransaksi[[#This Row],[Kode Produk]],Master_Data!$A$7:$A$25,Master_Data!$C$7:$C$25),"")</f>
        <v>Entry-Level</v>
      </c>
      <c r="I38" s="1" t="s">
        <v>82</v>
      </c>
      <c r="J38" s="1" t="str">
        <f>IFERROR(_xlfn.XLOOKUP(tblTransaksi[[#This Row],[ID Sales]],Master_Data!$G$7:$G$16,Master_Data!$H$7:$H$16),"")</f>
        <v>Reza Maulana</v>
      </c>
      <c r="K38" s="1" t="str">
        <f>IFERROR(_xlfn.XLOOKUP(tblTransaksi[[#This Row],[ID Sales]],Master_Data!$G$7:$G$16,Master_Data!$I$7:$I$16),"")</f>
        <v>Palembang</v>
      </c>
      <c r="L38" s="1">
        <v>1</v>
      </c>
      <c r="M38" s="5">
        <f>IFERROR(_xlfn.XLOOKUP(tblTransaksi[[#This Row],[Kode Produk]],Master_Data!$A$7:$A$25,Master_Data!$D$7:$D$25),"")</f>
        <v>2399000</v>
      </c>
      <c r="N38" s="11">
        <v>0.15</v>
      </c>
      <c r="O38" s="5">
        <f>IF(OR(tblTransaksi[[#This Row],[Qty]]="",tblTransaksi[[#This Row],[Harga Satuan]]=""),"",tblTransaksi[[#This Row],[Qty]]*tblTransaksi[[#This Row],[Harga Satuan]]*(1-tblTransaksi[[#This Row],[Diskon (%)]]))</f>
        <v>2039150</v>
      </c>
      <c r="P38" s="1" t="s">
        <v>19</v>
      </c>
    </row>
    <row r="39" spans="1:16" x14ac:dyDescent="0.25">
      <c r="A39" s="1" t="s">
        <v>521</v>
      </c>
      <c r="B39" s="10">
        <v>46050</v>
      </c>
      <c r="C39" s="12" t="str">
        <f>TEXT(tblTransaksi[[#This Row],[Tanggal]],"mmmm")</f>
        <v>January</v>
      </c>
      <c r="D39" s="1">
        <f>YEAR(tblTransaksi[[#This Row],[Tanggal]])</f>
        <v>2026</v>
      </c>
      <c r="E39" s="14">
        <f>MONTH(tblTransaksi[[#This Row],[Tanggal]])</f>
        <v>1</v>
      </c>
      <c r="F39" s="1" t="s">
        <v>46</v>
      </c>
      <c r="G39" s="1" t="str">
        <f>IFERROR(_xlfn.XLOOKUP(tblTransaksi[[#This Row],[Kode Produk]],Master_Data!$A$7:$A$25,Master_Data!$B$7:$B$25),"")</f>
        <v>vivo V50</v>
      </c>
      <c r="H39" s="1" t="str">
        <f>IFERROR(_xlfn.XLOOKUP(tblTransaksi[[#This Row],[Kode Produk]],Master_Data!$A$7:$A$25,Master_Data!$C$7:$C$25),"")</f>
        <v>Mid-Range</v>
      </c>
      <c r="I39" s="1" t="s">
        <v>65</v>
      </c>
      <c r="J39" s="1" t="str">
        <f>IFERROR(_xlfn.XLOOKUP(tblTransaksi[[#This Row],[ID Sales]],Master_Data!$G$7:$G$16,Master_Data!$H$7:$H$16),"")</f>
        <v>Rizky Ramadhan</v>
      </c>
      <c r="K39" s="1" t="str">
        <f>IFERROR(_xlfn.XLOOKUP(tblTransaksi[[#This Row],[ID Sales]],Master_Data!$G$7:$G$16,Master_Data!$I$7:$I$16),"")</f>
        <v>Jakarta</v>
      </c>
      <c r="L39" s="1">
        <v>4</v>
      </c>
      <c r="M39" s="5">
        <f>IFERROR(_xlfn.XLOOKUP(tblTransaksi[[#This Row],[Kode Produk]],Master_Data!$A$7:$A$25,Master_Data!$D$7:$D$25),"")</f>
        <v>6999000</v>
      </c>
      <c r="N39" s="11">
        <v>0.15</v>
      </c>
      <c r="O39" s="5">
        <f>IF(OR(tblTransaksi[[#This Row],[Qty]]="",tblTransaksi[[#This Row],[Harga Satuan]]=""),"",tblTransaksi[[#This Row],[Qty]]*tblTransaksi[[#This Row],[Harga Satuan]]*(1-tblTransaksi[[#This Row],[Diskon (%)]]))</f>
        <v>23796600</v>
      </c>
      <c r="P39" s="1" t="s">
        <v>17</v>
      </c>
    </row>
    <row r="40" spans="1:16" x14ac:dyDescent="0.25">
      <c r="A40" s="1" t="s">
        <v>526</v>
      </c>
      <c r="B40" s="10">
        <v>46052</v>
      </c>
      <c r="C40" s="12" t="str">
        <f>TEXT(tblTransaksi[[#This Row],[Tanggal]],"mmmm")</f>
        <v>January</v>
      </c>
      <c r="D40" s="1">
        <f>YEAR(tblTransaksi[[#This Row],[Tanggal]])</f>
        <v>2026</v>
      </c>
      <c r="E40" s="14">
        <f>MONTH(tblTransaksi[[#This Row],[Tanggal]])</f>
        <v>1</v>
      </c>
      <c r="F40" s="1" t="s">
        <v>35</v>
      </c>
      <c r="G40" s="1" t="str">
        <f>IFERROR(_xlfn.XLOOKUP(tblTransaksi[[#This Row],[Kode Produk]],Master_Data!$A$7:$A$25,Master_Data!$B$7:$B$25),"")</f>
        <v>Xiaomi 14T</v>
      </c>
      <c r="H40" s="1" t="str">
        <f>IFERROR(_xlfn.XLOOKUP(tblTransaksi[[#This Row],[Kode Produk]],Master_Data!$A$7:$A$25,Master_Data!$C$7:$C$25),"")</f>
        <v>Upper Mid-Range</v>
      </c>
      <c r="I40" s="1" t="s">
        <v>72</v>
      </c>
      <c r="J40" s="1" t="str">
        <f>IFERROR(_xlfn.XLOOKUP(tblTransaksi[[#This Row],[ID Sales]],Master_Data!$G$7:$G$16,Master_Data!$H$7:$H$16),"")</f>
        <v>Kevin Wijaya</v>
      </c>
      <c r="K40" s="1" t="str">
        <f>IFERROR(_xlfn.XLOOKUP(tblTransaksi[[#This Row],[ID Sales]],Master_Data!$G$7:$G$16,Master_Data!$I$7:$I$16),"")</f>
        <v>Surabaya</v>
      </c>
      <c r="L40" s="1">
        <v>2</v>
      </c>
      <c r="M40" s="5">
        <f>IFERROR(_xlfn.XLOOKUP(tblTransaksi[[#This Row],[Kode Produk]],Master_Data!$A$7:$A$25,Master_Data!$D$7:$D$25),"")</f>
        <v>6499000</v>
      </c>
      <c r="N40" s="11">
        <v>0.1</v>
      </c>
      <c r="O40" s="5">
        <f>IF(OR(tblTransaksi[[#This Row],[Qty]]="",tblTransaksi[[#This Row],[Harga Satuan]]=""),"",tblTransaksi[[#This Row],[Qty]]*tblTransaksi[[#This Row],[Harga Satuan]]*(1-tblTransaksi[[#This Row],[Diskon (%)]]))</f>
        <v>11698200</v>
      </c>
      <c r="P40" s="1" t="s">
        <v>19</v>
      </c>
    </row>
    <row r="41" spans="1:16" x14ac:dyDescent="0.25">
      <c r="A41" s="1" t="s">
        <v>118</v>
      </c>
      <c r="B41" s="10">
        <v>46054</v>
      </c>
      <c r="C41" s="12" t="str">
        <f>TEXT(tblTransaksi[[#This Row],[Tanggal]],"mmmm")</f>
        <v>February</v>
      </c>
      <c r="D41" s="1">
        <f>YEAR(tblTransaksi[[#This Row],[Tanggal]])</f>
        <v>2026</v>
      </c>
      <c r="E41" s="14">
        <f>MONTH(tblTransaksi[[#This Row],[Tanggal]])</f>
        <v>2</v>
      </c>
      <c r="F41" s="1" t="s">
        <v>44</v>
      </c>
      <c r="G41" s="1" t="str">
        <f>IFERROR(_xlfn.XLOOKUP(tblTransaksi[[#This Row],[Kode Produk]],Master_Data!$A$7:$A$25,Master_Data!$B$7:$B$25),"")</f>
        <v>vivo Y29</v>
      </c>
      <c r="H41" s="1" t="str">
        <f>IFERROR(_xlfn.XLOOKUP(tblTransaksi[[#This Row],[Kode Produk]],Master_Data!$A$7:$A$25,Master_Data!$C$7:$C$25),"")</f>
        <v>Entry-Level</v>
      </c>
      <c r="I41" s="1" t="s">
        <v>67</v>
      </c>
      <c r="J41" s="1" t="str">
        <f>IFERROR(_xlfn.XLOOKUP(tblTransaksi[[#This Row],[ID Sales]],Master_Data!$G$7:$G$16,Master_Data!$H$7:$H$16),"")</f>
        <v>Dimas Saputra</v>
      </c>
      <c r="K41" s="1" t="str">
        <f>IFERROR(_xlfn.XLOOKUP(tblTransaksi[[#This Row],[ID Sales]],Master_Data!$G$7:$G$16,Master_Data!$I$7:$I$16),"")</f>
        <v>Bandung</v>
      </c>
      <c r="L41" s="1">
        <v>3</v>
      </c>
      <c r="M41" s="5">
        <f>IFERROR(_xlfn.XLOOKUP(tblTransaksi[[#This Row],[Kode Produk]],Master_Data!$A$7:$A$25,Master_Data!$D$7:$D$25),"")</f>
        <v>2399000</v>
      </c>
      <c r="N41" s="11">
        <v>0.05</v>
      </c>
      <c r="O41" s="5">
        <f>IF(OR(tblTransaksi[[#This Row],[Qty]]="",tblTransaksi[[#This Row],[Harga Satuan]]=""),"",tblTransaksi[[#This Row],[Qty]]*tblTransaksi[[#This Row],[Harga Satuan]]*(1-tblTransaksi[[#This Row],[Diskon (%)]]))</f>
        <v>6837150</v>
      </c>
      <c r="P41" s="1" t="s">
        <v>87</v>
      </c>
    </row>
    <row r="42" spans="1:16" x14ac:dyDescent="0.25">
      <c r="A42" s="1" t="s">
        <v>405</v>
      </c>
      <c r="B42" s="10">
        <v>46054</v>
      </c>
      <c r="C42" s="12" t="str">
        <f>TEXT(tblTransaksi[[#This Row],[Tanggal]],"mmmm")</f>
        <v>February</v>
      </c>
      <c r="D42" s="1">
        <f>YEAR(tblTransaksi[[#This Row],[Tanggal]])</f>
        <v>2026</v>
      </c>
      <c r="E42" s="14">
        <f>MONTH(tblTransaksi[[#This Row],[Tanggal]])</f>
        <v>2</v>
      </c>
      <c r="F42" s="1" t="s">
        <v>56</v>
      </c>
      <c r="G42" s="1" t="str">
        <f>IFERROR(_xlfn.XLOOKUP(tblTransaksi[[#This Row],[Kode Produk]],Master_Data!$A$7:$A$25,Master_Data!$B$7:$B$25),"")</f>
        <v>iPhone 13</v>
      </c>
      <c r="H42" s="1" t="str">
        <f>IFERROR(_xlfn.XLOOKUP(tblTransaksi[[#This Row],[Kode Produk]],Master_Data!$A$7:$A$25,Master_Data!$C$7:$C$25),"")</f>
        <v>Upper Mid-Range</v>
      </c>
      <c r="I42" s="1" t="s">
        <v>75</v>
      </c>
      <c r="J42" s="1" t="str">
        <f>IFERROR(_xlfn.XLOOKUP(tblTransaksi[[#This Row],[ID Sales]],Master_Data!$G$7:$G$16,Master_Data!$H$7:$H$16),"")</f>
        <v>Arif Setiawan</v>
      </c>
      <c r="K42" s="1" t="str">
        <f>IFERROR(_xlfn.XLOOKUP(tblTransaksi[[#This Row],[ID Sales]],Master_Data!$G$7:$G$16,Master_Data!$I$7:$I$16),"")</f>
        <v>Surabaya</v>
      </c>
      <c r="L42" s="1">
        <v>1</v>
      </c>
      <c r="M42" s="5">
        <f>IFERROR(_xlfn.XLOOKUP(tblTransaksi[[#This Row],[Kode Produk]],Master_Data!$A$7:$A$25,Master_Data!$D$7:$D$25),"")</f>
        <v>8499000</v>
      </c>
      <c r="N42" s="11">
        <v>0</v>
      </c>
      <c r="O42" s="5">
        <f>IF(OR(tblTransaksi[[#This Row],[Qty]]="",tblTransaksi[[#This Row],[Harga Satuan]]=""),"",tblTransaksi[[#This Row],[Qty]]*tblTransaksi[[#This Row],[Harga Satuan]]*(1-tblTransaksi[[#This Row],[Diskon (%)]]))</f>
        <v>8499000</v>
      </c>
      <c r="P42" s="1" t="s">
        <v>19</v>
      </c>
    </row>
    <row r="43" spans="1:16" x14ac:dyDescent="0.25">
      <c r="A43" s="1" t="s">
        <v>496</v>
      </c>
      <c r="B43" s="10">
        <v>46057</v>
      </c>
      <c r="C43" s="12" t="str">
        <f>TEXT(tblTransaksi[[#This Row],[Tanggal]],"mmmm")</f>
        <v>February</v>
      </c>
      <c r="D43" s="1">
        <f>YEAR(tblTransaksi[[#This Row],[Tanggal]])</f>
        <v>2026</v>
      </c>
      <c r="E43" s="14">
        <f>MONTH(tblTransaksi[[#This Row],[Tanggal]])</f>
        <v>2</v>
      </c>
      <c r="F43" s="1" t="s">
        <v>28</v>
      </c>
      <c r="G43" s="1" t="str">
        <f>IFERROR(_xlfn.XLOOKUP(tblTransaksi[[#This Row],[Kode Produk]],Master_Data!$A$7:$A$25,Master_Data!$B$7:$B$25),"")</f>
        <v>Samsung Galaxy S25</v>
      </c>
      <c r="H43" s="1" t="str">
        <f>IFERROR(_xlfn.XLOOKUP(tblTransaksi[[#This Row],[Kode Produk]],Master_Data!$A$7:$A$25,Master_Data!$C$7:$C$25),"")</f>
        <v>Flagship</v>
      </c>
      <c r="I43" s="1" t="s">
        <v>75</v>
      </c>
      <c r="J43" s="1" t="str">
        <f>IFERROR(_xlfn.XLOOKUP(tblTransaksi[[#This Row],[ID Sales]],Master_Data!$G$7:$G$16,Master_Data!$H$7:$H$16),"")</f>
        <v>Arif Setiawan</v>
      </c>
      <c r="K43" s="1" t="str">
        <f>IFERROR(_xlfn.XLOOKUP(tblTransaksi[[#This Row],[ID Sales]],Master_Data!$G$7:$G$16,Master_Data!$I$7:$I$16),"")</f>
        <v>Surabaya</v>
      </c>
      <c r="L43" s="1">
        <v>1</v>
      </c>
      <c r="M43" s="5">
        <f>IFERROR(_xlfn.XLOOKUP(tblTransaksi[[#This Row],[Kode Produk]],Master_Data!$A$7:$A$25,Master_Data!$D$7:$D$25),"")</f>
        <v>14999000</v>
      </c>
      <c r="N43" s="11">
        <v>0.05</v>
      </c>
      <c r="O43" s="5">
        <f>IF(OR(tblTransaksi[[#This Row],[Qty]]="",tblTransaksi[[#This Row],[Harga Satuan]]=""),"",tblTransaksi[[#This Row],[Qty]]*tblTransaksi[[#This Row],[Harga Satuan]]*(1-tblTransaksi[[#This Row],[Diskon (%)]]))</f>
        <v>14249050</v>
      </c>
      <c r="P43" s="1" t="s">
        <v>18</v>
      </c>
    </row>
    <row r="44" spans="1:16" x14ac:dyDescent="0.25">
      <c r="A44" s="1" t="s">
        <v>366</v>
      </c>
      <c r="B44" s="10">
        <v>46058</v>
      </c>
      <c r="C44" s="12" t="str">
        <f>TEXT(tblTransaksi[[#This Row],[Tanggal]],"mmmm")</f>
        <v>February</v>
      </c>
      <c r="D44" s="1">
        <f>YEAR(tblTransaksi[[#This Row],[Tanggal]])</f>
        <v>2026</v>
      </c>
      <c r="E44" s="14">
        <f>MONTH(tblTransaksi[[#This Row],[Tanggal]])</f>
        <v>2</v>
      </c>
      <c r="F44" s="1" t="s">
        <v>23</v>
      </c>
      <c r="G44" s="1" t="str">
        <f>IFERROR(_xlfn.XLOOKUP(tblTransaksi[[#This Row],[Kode Produk]],Master_Data!$A$7:$A$25,Master_Data!$B$7:$B$25),"")</f>
        <v>Samsung Galaxy A16 5G</v>
      </c>
      <c r="H44" s="1" t="str">
        <f>IFERROR(_xlfn.XLOOKUP(tblTransaksi[[#This Row],[Kode Produk]],Master_Data!$A$7:$A$25,Master_Data!$C$7:$C$25),"")</f>
        <v>Mid-Range</v>
      </c>
      <c r="I44" s="1" t="s">
        <v>72</v>
      </c>
      <c r="J44" s="1" t="str">
        <f>IFERROR(_xlfn.XLOOKUP(tblTransaksi[[#This Row],[ID Sales]],Master_Data!$G$7:$G$16,Master_Data!$H$7:$H$16),"")</f>
        <v>Kevin Wijaya</v>
      </c>
      <c r="K44" s="1" t="str">
        <f>IFERROR(_xlfn.XLOOKUP(tblTransaksi[[#This Row],[ID Sales]],Master_Data!$G$7:$G$16,Master_Data!$I$7:$I$16),"")</f>
        <v>Surabaya</v>
      </c>
      <c r="L44" s="1">
        <v>2</v>
      </c>
      <c r="M44" s="5">
        <f>IFERROR(_xlfn.XLOOKUP(tblTransaksi[[#This Row],[Kode Produk]],Master_Data!$A$7:$A$25,Master_Data!$D$7:$D$25),"")</f>
        <v>3199000</v>
      </c>
      <c r="N44" s="11">
        <v>0</v>
      </c>
      <c r="O44" s="5">
        <f>IF(OR(tblTransaksi[[#This Row],[Qty]]="",tblTransaksi[[#This Row],[Harga Satuan]]=""),"",tblTransaksi[[#This Row],[Qty]]*tblTransaksi[[#This Row],[Harga Satuan]]*(1-tblTransaksi[[#This Row],[Diskon (%)]]))</f>
        <v>6398000</v>
      </c>
      <c r="P44" s="1" t="s">
        <v>17</v>
      </c>
    </row>
    <row r="45" spans="1:16" x14ac:dyDescent="0.25">
      <c r="A45" s="1" t="s">
        <v>429</v>
      </c>
      <c r="B45" s="10">
        <v>46058</v>
      </c>
      <c r="C45" s="12" t="str">
        <f>TEXT(tblTransaksi[[#This Row],[Tanggal]],"mmmm")</f>
        <v>February</v>
      </c>
      <c r="D45" s="1">
        <f>YEAR(tblTransaksi[[#This Row],[Tanggal]])</f>
        <v>2026</v>
      </c>
      <c r="E45" s="14">
        <f>MONTH(tblTransaksi[[#This Row],[Tanggal]])</f>
        <v>2</v>
      </c>
      <c r="F45" s="1" t="s">
        <v>54</v>
      </c>
      <c r="G45" s="1" t="str">
        <f>IFERROR(_xlfn.XLOOKUP(tblTransaksi[[#This Row],[Kode Produk]],Master_Data!$A$7:$A$25,Master_Data!$B$7:$B$25),"")</f>
        <v>Infinix Note 50 Pro</v>
      </c>
      <c r="H45" s="1" t="str">
        <f>IFERROR(_xlfn.XLOOKUP(tblTransaksi[[#This Row],[Kode Produk]],Master_Data!$A$7:$A$25,Master_Data!$C$7:$C$25),"")</f>
        <v>Mid-Range</v>
      </c>
      <c r="I45" s="1" t="s">
        <v>85</v>
      </c>
      <c r="J45" s="1" t="str">
        <f>IFERROR(_xlfn.XLOOKUP(tblTransaksi[[#This Row],[ID Sales]],Master_Data!$G$7:$G$16,Master_Data!$H$7:$H$16),"")</f>
        <v>Aulia Rahman</v>
      </c>
      <c r="K45" s="1" t="str">
        <f>IFERROR(_xlfn.XLOOKUP(tblTransaksi[[#This Row],[ID Sales]],Master_Data!$G$7:$G$16,Master_Data!$I$7:$I$16),"")</f>
        <v>Palembang</v>
      </c>
      <c r="L45" s="1">
        <v>1</v>
      </c>
      <c r="M45" s="5">
        <f>IFERROR(_xlfn.XLOOKUP(tblTransaksi[[#This Row],[Kode Produk]],Master_Data!$A$7:$A$25,Master_Data!$D$7:$D$25),"")</f>
        <v>3199000</v>
      </c>
      <c r="N45" s="11">
        <v>0</v>
      </c>
      <c r="O45" s="5">
        <f>IF(OR(tblTransaksi[[#This Row],[Qty]]="",tblTransaksi[[#This Row],[Harga Satuan]]=""),"",tblTransaksi[[#This Row],[Qty]]*tblTransaksi[[#This Row],[Harga Satuan]]*(1-tblTransaksi[[#This Row],[Diskon (%)]]))</f>
        <v>3199000</v>
      </c>
      <c r="P45" s="1" t="s">
        <v>19</v>
      </c>
    </row>
    <row r="46" spans="1:16" x14ac:dyDescent="0.25">
      <c r="A46" s="1" t="s">
        <v>576</v>
      </c>
      <c r="B46" s="10">
        <v>46058</v>
      </c>
      <c r="C46" s="12" t="str">
        <f>TEXT(tblTransaksi[[#This Row],[Tanggal]],"mmmm")</f>
        <v>February</v>
      </c>
      <c r="D46" s="1">
        <f>YEAR(tblTransaksi[[#This Row],[Tanggal]])</f>
        <v>2026</v>
      </c>
      <c r="E46" s="14">
        <f>MONTH(tblTransaksi[[#This Row],[Tanggal]])</f>
        <v>2</v>
      </c>
      <c r="F46" s="1" t="s">
        <v>23</v>
      </c>
      <c r="G46" s="1" t="str">
        <f>IFERROR(_xlfn.XLOOKUP(tblTransaksi[[#This Row],[Kode Produk]],Master_Data!$A$7:$A$25,Master_Data!$B$7:$B$25),"")</f>
        <v>Samsung Galaxy A16 5G</v>
      </c>
      <c r="H46" s="1" t="str">
        <f>IFERROR(_xlfn.XLOOKUP(tblTransaksi[[#This Row],[Kode Produk]],Master_Data!$A$7:$A$25,Master_Data!$C$7:$C$25),"")</f>
        <v>Mid-Range</v>
      </c>
      <c r="I46" s="1" t="s">
        <v>67</v>
      </c>
      <c r="J46" s="1" t="str">
        <f>IFERROR(_xlfn.XLOOKUP(tblTransaksi[[#This Row],[ID Sales]],Master_Data!$G$7:$G$16,Master_Data!$H$7:$H$16),"")</f>
        <v>Dimas Saputra</v>
      </c>
      <c r="K46" s="1" t="str">
        <f>IFERROR(_xlfn.XLOOKUP(tblTransaksi[[#This Row],[ID Sales]],Master_Data!$G$7:$G$16,Master_Data!$I$7:$I$16),"")</f>
        <v>Bandung</v>
      </c>
      <c r="L46" s="1">
        <v>3</v>
      </c>
      <c r="M46" s="5">
        <f>IFERROR(_xlfn.XLOOKUP(tblTransaksi[[#This Row],[Kode Produk]],Master_Data!$A$7:$A$25,Master_Data!$D$7:$D$25),"")</f>
        <v>3199000</v>
      </c>
      <c r="N46" s="11">
        <v>0</v>
      </c>
      <c r="O46" s="5">
        <f>IF(OR(tblTransaksi[[#This Row],[Qty]]="",tblTransaksi[[#This Row],[Harga Satuan]]=""),"",tblTransaksi[[#This Row],[Qty]]*tblTransaksi[[#This Row],[Harga Satuan]]*(1-tblTransaksi[[#This Row],[Diskon (%)]]))</f>
        <v>9597000</v>
      </c>
      <c r="P46" s="1" t="s">
        <v>19</v>
      </c>
    </row>
    <row r="47" spans="1:16" x14ac:dyDescent="0.25">
      <c r="A47" s="1" t="s">
        <v>157</v>
      </c>
      <c r="B47" s="10">
        <v>46059</v>
      </c>
      <c r="C47" s="12" t="str">
        <f>TEXT(tblTransaksi[[#This Row],[Tanggal]],"mmmm")</f>
        <v>February</v>
      </c>
      <c r="D47" s="1">
        <f>YEAR(tblTransaksi[[#This Row],[Tanggal]])</f>
        <v>2026</v>
      </c>
      <c r="E47" s="14">
        <f>MONTH(tblTransaksi[[#This Row],[Tanggal]])</f>
        <v>2</v>
      </c>
      <c r="F47" s="1" t="s">
        <v>28</v>
      </c>
      <c r="G47" s="1" t="str">
        <f>IFERROR(_xlfn.XLOOKUP(tblTransaksi[[#This Row],[Kode Produk]],Master_Data!$A$7:$A$25,Master_Data!$B$7:$B$25),"")</f>
        <v>Samsung Galaxy S25</v>
      </c>
      <c r="H47" s="1" t="str">
        <f>IFERROR(_xlfn.XLOOKUP(tblTransaksi[[#This Row],[Kode Produk]],Master_Data!$A$7:$A$25,Master_Data!$C$7:$C$25),"")</f>
        <v>Flagship</v>
      </c>
      <c r="I47" s="1" t="s">
        <v>75</v>
      </c>
      <c r="J47" s="1" t="str">
        <f>IFERROR(_xlfn.XLOOKUP(tblTransaksi[[#This Row],[ID Sales]],Master_Data!$G$7:$G$16,Master_Data!$H$7:$H$16),"")</f>
        <v>Arif Setiawan</v>
      </c>
      <c r="K47" s="1" t="str">
        <f>IFERROR(_xlfn.XLOOKUP(tblTransaksi[[#This Row],[ID Sales]],Master_Data!$G$7:$G$16,Master_Data!$I$7:$I$16),"")</f>
        <v>Surabaya</v>
      </c>
      <c r="L47" s="1">
        <v>1</v>
      </c>
      <c r="M47" s="5">
        <f>IFERROR(_xlfn.XLOOKUP(tblTransaksi[[#This Row],[Kode Produk]],Master_Data!$A$7:$A$25,Master_Data!$D$7:$D$25),"")</f>
        <v>14999000</v>
      </c>
      <c r="N47" s="11">
        <v>0.15</v>
      </c>
      <c r="O47" s="5">
        <f>IF(OR(tblTransaksi[[#This Row],[Qty]]="",tblTransaksi[[#This Row],[Harga Satuan]]=""),"",tblTransaksi[[#This Row],[Qty]]*tblTransaksi[[#This Row],[Harga Satuan]]*(1-tblTransaksi[[#This Row],[Diskon (%)]]))</f>
        <v>12749150</v>
      </c>
      <c r="P47" s="1" t="s">
        <v>19</v>
      </c>
    </row>
    <row r="48" spans="1:16" x14ac:dyDescent="0.25">
      <c r="A48" s="1" t="s">
        <v>511</v>
      </c>
      <c r="B48" s="10">
        <v>46059</v>
      </c>
      <c r="C48" s="12" t="str">
        <f>TEXT(tblTransaksi[[#This Row],[Tanggal]],"mmmm")</f>
        <v>February</v>
      </c>
      <c r="D48" s="1">
        <f>YEAR(tblTransaksi[[#This Row],[Tanggal]])</f>
        <v>2026</v>
      </c>
      <c r="E48" s="14">
        <f>MONTH(tblTransaksi[[#This Row],[Tanggal]])</f>
        <v>2</v>
      </c>
      <c r="F48" s="1" t="s">
        <v>35</v>
      </c>
      <c r="G48" s="1" t="str">
        <f>IFERROR(_xlfn.XLOOKUP(tblTransaksi[[#This Row],[Kode Produk]],Master_Data!$A$7:$A$25,Master_Data!$B$7:$B$25),"")</f>
        <v>Xiaomi 14T</v>
      </c>
      <c r="H48" s="1" t="str">
        <f>IFERROR(_xlfn.XLOOKUP(tblTransaksi[[#This Row],[Kode Produk]],Master_Data!$A$7:$A$25,Master_Data!$C$7:$C$25),"")</f>
        <v>Upper Mid-Range</v>
      </c>
      <c r="I48" s="1" t="s">
        <v>65</v>
      </c>
      <c r="J48" s="1" t="str">
        <f>IFERROR(_xlfn.XLOOKUP(tblTransaksi[[#This Row],[ID Sales]],Master_Data!$G$7:$G$16,Master_Data!$H$7:$H$16),"")</f>
        <v>Rizky Ramadhan</v>
      </c>
      <c r="K48" s="1" t="str">
        <f>IFERROR(_xlfn.XLOOKUP(tblTransaksi[[#This Row],[ID Sales]],Master_Data!$G$7:$G$16,Master_Data!$I$7:$I$16),"")</f>
        <v>Jakarta</v>
      </c>
      <c r="L48" s="1">
        <v>2</v>
      </c>
      <c r="M48" s="5">
        <f>IFERROR(_xlfn.XLOOKUP(tblTransaksi[[#This Row],[Kode Produk]],Master_Data!$A$7:$A$25,Master_Data!$D$7:$D$25),"")</f>
        <v>6499000</v>
      </c>
      <c r="N48" s="11">
        <v>0.05</v>
      </c>
      <c r="O48" s="5">
        <f>IF(OR(tblTransaksi[[#This Row],[Qty]]="",tblTransaksi[[#This Row],[Harga Satuan]]=""),"",tblTransaksi[[#This Row],[Qty]]*tblTransaksi[[#This Row],[Harga Satuan]]*(1-tblTransaksi[[#This Row],[Diskon (%)]]))</f>
        <v>12348100</v>
      </c>
      <c r="P48" s="1" t="s">
        <v>19</v>
      </c>
    </row>
    <row r="49" spans="1:16" x14ac:dyDescent="0.25">
      <c r="A49" s="1" t="s">
        <v>442</v>
      </c>
      <c r="B49" s="10">
        <v>46061</v>
      </c>
      <c r="C49" s="12" t="str">
        <f>TEXT(tblTransaksi[[#This Row],[Tanggal]],"mmmm")</f>
        <v>February</v>
      </c>
      <c r="D49" s="1">
        <f>YEAR(tblTransaksi[[#This Row],[Tanggal]])</f>
        <v>2026</v>
      </c>
      <c r="E49" s="14">
        <f>MONTH(tblTransaksi[[#This Row],[Tanggal]])</f>
        <v>2</v>
      </c>
      <c r="F49" s="1" t="s">
        <v>23</v>
      </c>
      <c r="G49" s="1" t="str">
        <f>IFERROR(_xlfn.XLOOKUP(tblTransaksi[[#This Row],[Kode Produk]],Master_Data!$A$7:$A$25,Master_Data!$B$7:$B$25),"")</f>
        <v>Samsung Galaxy A16 5G</v>
      </c>
      <c r="H49" s="1" t="str">
        <f>IFERROR(_xlfn.XLOOKUP(tblTransaksi[[#This Row],[Kode Produk]],Master_Data!$A$7:$A$25,Master_Data!$C$7:$C$25),"")</f>
        <v>Mid-Range</v>
      </c>
      <c r="I49" s="1" t="s">
        <v>65</v>
      </c>
      <c r="J49" s="1" t="str">
        <f>IFERROR(_xlfn.XLOOKUP(tblTransaksi[[#This Row],[ID Sales]],Master_Data!$G$7:$G$16,Master_Data!$H$7:$H$16),"")</f>
        <v>Rizky Ramadhan</v>
      </c>
      <c r="K49" s="1" t="str">
        <f>IFERROR(_xlfn.XLOOKUP(tblTransaksi[[#This Row],[ID Sales]],Master_Data!$G$7:$G$16,Master_Data!$I$7:$I$16),"")</f>
        <v>Jakarta</v>
      </c>
      <c r="L49" s="1">
        <v>1</v>
      </c>
      <c r="M49" s="5">
        <f>IFERROR(_xlfn.XLOOKUP(tblTransaksi[[#This Row],[Kode Produk]],Master_Data!$A$7:$A$25,Master_Data!$D$7:$D$25),"")</f>
        <v>3199000</v>
      </c>
      <c r="N49" s="11">
        <v>0</v>
      </c>
      <c r="O49" s="5">
        <f>IF(OR(tblTransaksi[[#This Row],[Qty]]="",tblTransaksi[[#This Row],[Harga Satuan]]=""),"",tblTransaksi[[#This Row],[Qty]]*tblTransaksi[[#This Row],[Harga Satuan]]*(1-tblTransaksi[[#This Row],[Diskon (%)]]))</f>
        <v>3199000</v>
      </c>
      <c r="P49" s="1" t="s">
        <v>87</v>
      </c>
    </row>
    <row r="50" spans="1:16" x14ac:dyDescent="0.25">
      <c r="A50" s="1" t="s">
        <v>559</v>
      </c>
      <c r="B50" s="10">
        <v>46061</v>
      </c>
      <c r="C50" s="12" t="str">
        <f>TEXT(tblTransaksi[[#This Row],[Tanggal]],"mmmm")</f>
        <v>February</v>
      </c>
      <c r="D50" s="1">
        <f>YEAR(tblTransaksi[[#This Row],[Tanggal]])</f>
        <v>2026</v>
      </c>
      <c r="E50" s="14">
        <f>MONTH(tblTransaksi[[#This Row],[Tanggal]])</f>
        <v>2</v>
      </c>
      <c r="F50" s="1" t="s">
        <v>28</v>
      </c>
      <c r="G50" s="1" t="str">
        <f>IFERROR(_xlfn.XLOOKUP(tblTransaksi[[#This Row],[Kode Produk]],Master_Data!$A$7:$A$25,Master_Data!$B$7:$B$25),"")</f>
        <v>Samsung Galaxy S25</v>
      </c>
      <c r="H50" s="1" t="str">
        <f>IFERROR(_xlfn.XLOOKUP(tblTransaksi[[#This Row],[Kode Produk]],Master_Data!$A$7:$A$25,Master_Data!$C$7:$C$25),"")</f>
        <v>Flagship</v>
      </c>
      <c r="I50" s="1" t="s">
        <v>77</v>
      </c>
      <c r="J50" s="1" t="str">
        <f>IFERROR(_xlfn.XLOOKUP(tblTransaksi[[#This Row],[ID Sales]],Master_Data!$G$7:$G$16,Master_Data!$H$7:$H$16),"")</f>
        <v>Nadia Putri</v>
      </c>
      <c r="K50" s="1" t="str">
        <f>IFERROR(_xlfn.XLOOKUP(tblTransaksi[[#This Row],[ID Sales]],Master_Data!$G$7:$G$16,Master_Data!$I$7:$I$16),"")</f>
        <v>Medan</v>
      </c>
      <c r="L50" s="1">
        <v>1</v>
      </c>
      <c r="M50" s="5">
        <f>IFERROR(_xlfn.XLOOKUP(tblTransaksi[[#This Row],[Kode Produk]],Master_Data!$A$7:$A$25,Master_Data!$D$7:$D$25),"")</f>
        <v>14999000</v>
      </c>
      <c r="N50" s="11">
        <v>0.15</v>
      </c>
      <c r="O50" s="5">
        <f>IF(OR(tblTransaksi[[#This Row],[Qty]]="",tblTransaksi[[#This Row],[Harga Satuan]]=""),"",tblTransaksi[[#This Row],[Qty]]*tblTransaksi[[#This Row],[Harga Satuan]]*(1-tblTransaksi[[#This Row],[Diskon (%)]]))</f>
        <v>12749150</v>
      </c>
      <c r="P50" s="1" t="s">
        <v>19</v>
      </c>
    </row>
    <row r="51" spans="1:16" x14ac:dyDescent="0.25">
      <c r="A51" s="1" t="s">
        <v>534</v>
      </c>
      <c r="B51" s="10">
        <v>46063</v>
      </c>
      <c r="C51" s="12" t="str">
        <f>TEXT(tblTransaksi[[#This Row],[Tanggal]],"mmmm")</f>
        <v>February</v>
      </c>
      <c r="D51" s="1">
        <f>YEAR(tblTransaksi[[#This Row],[Tanggal]])</f>
        <v>2026</v>
      </c>
      <c r="E51" s="14">
        <f>MONTH(tblTransaksi[[#This Row],[Tanggal]])</f>
        <v>2</v>
      </c>
      <c r="F51" s="1" t="s">
        <v>54</v>
      </c>
      <c r="G51" s="1" t="str">
        <f>IFERROR(_xlfn.XLOOKUP(tblTransaksi[[#This Row],[Kode Produk]],Master_Data!$A$7:$A$25,Master_Data!$B$7:$B$25),"")</f>
        <v>Infinix Note 50 Pro</v>
      </c>
      <c r="H51" s="1" t="str">
        <f>IFERROR(_xlfn.XLOOKUP(tblTransaksi[[#This Row],[Kode Produk]],Master_Data!$A$7:$A$25,Master_Data!$C$7:$C$25),"")</f>
        <v>Mid-Range</v>
      </c>
      <c r="I51" s="1" t="s">
        <v>72</v>
      </c>
      <c r="J51" s="1" t="str">
        <f>IFERROR(_xlfn.XLOOKUP(tblTransaksi[[#This Row],[ID Sales]],Master_Data!$G$7:$G$16,Master_Data!$H$7:$H$16),"")</f>
        <v>Kevin Wijaya</v>
      </c>
      <c r="K51" s="1" t="str">
        <f>IFERROR(_xlfn.XLOOKUP(tblTransaksi[[#This Row],[ID Sales]],Master_Data!$G$7:$G$16,Master_Data!$I$7:$I$16),"")</f>
        <v>Surabaya</v>
      </c>
      <c r="L51" s="1">
        <v>1</v>
      </c>
      <c r="M51" s="5">
        <f>IFERROR(_xlfn.XLOOKUP(tblTransaksi[[#This Row],[Kode Produk]],Master_Data!$A$7:$A$25,Master_Data!$D$7:$D$25),"")</f>
        <v>3199000</v>
      </c>
      <c r="N51" s="11">
        <v>0</v>
      </c>
      <c r="O51" s="5">
        <f>IF(OR(tblTransaksi[[#This Row],[Qty]]="",tblTransaksi[[#This Row],[Harga Satuan]]=""),"",tblTransaksi[[#This Row],[Qty]]*tblTransaksi[[#This Row],[Harga Satuan]]*(1-tblTransaksi[[#This Row],[Diskon (%)]]))</f>
        <v>3199000</v>
      </c>
      <c r="P51" s="1" t="s">
        <v>19</v>
      </c>
    </row>
    <row r="52" spans="1:16" x14ac:dyDescent="0.25">
      <c r="A52" s="1" t="s">
        <v>221</v>
      </c>
      <c r="B52" s="10">
        <v>46067</v>
      </c>
      <c r="C52" s="12" t="str">
        <f>TEXT(tblTransaksi[[#This Row],[Tanggal]],"mmmm")</f>
        <v>February</v>
      </c>
      <c r="D52" s="1">
        <f>YEAR(tblTransaksi[[#This Row],[Tanggal]])</f>
        <v>2026</v>
      </c>
      <c r="E52" s="14">
        <f>MONTH(tblTransaksi[[#This Row],[Tanggal]])</f>
        <v>2</v>
      </c>
      <c r="F52" s="1" t="s">
        <v>52</v>
      </c>
      <c r="G52" s="1" t="str">
        <f>IFERROR(_xlfn.XLOOKUP(tblTransaksi[[#This Row],[Kode Produk]],Master_Data!$A$7:$A$25,Master_Data!$B$7:$B$25),"")</f>
        <v>Infinix Hot 50</v>
      </c>
      <c r="H52" s="1" t="str">
        <f>IFERROR(_xlfn.XLOOKUP(tblTransaksi[[#This Row],[Kode Produk]],Master_Data!$A$7:$A$25,Master_Data!$C$7:$C$25),"")</f>
        <v>Entry-Level</v>
      </c>
      <c r="I52" s="1" t="s">
        <v>80</v>
      </c>
      <c r="J52" s="1" t="str">
        <f>IFERROR(_xlfn.XLOOKUP(tblTransaksi[[#This Row],[ID Sales]],Master_Data!$G$7:$G$16,Master_Data!$H$7:$H$16),"")</f>
        <v>Salsa Maharani</v>
      </c>
      <c r="K52" s="1" t="str">
        <f>IFERROR(_xlfn.XLOOKUP(tblTransaksi[[#This Row],[ID Sales]],Master_Data!$G$7:$G$16,Master_Data!$I$7:$I$16),"")</f>
        <v>Medan</v>
      </c>
      <c r="L52" s="1">
        <v>2</v>
      </c>
      <c r="M52" s="5">
        <f>IFERROR(_xlfn.XLOOKUP(tblTransaksi[[#This Row],[Kode Produk]],Master_Data!$A$7:$A$25,Master_Data!$D$7:$D$25),"")</f>
        <v>1699000</v>
      </c>
      <c r="N52" s="11">
        <v>0.05</v>
      </c>
      <c r="O52" s="5">
        <f>IF(OR(tblTransaksi[[#This Row],[Qty]]="",tblTransaksi[[#This Row],[Harga Satuan]]=""),"",tblTransaksi[[#This Row],[Qty]]*tblTransaksi[[#This Row],[Harga Satuan]]*(1-tblTransaksi[[#This Row],[Diskon (%)]]))</f>
        <v>3228100</v>
      </c>
      <c r="P52" s="1" t="s">
        <v>87</v>
      </c>
    </row>
    <row r="53" spans="1:16" x14ac:dyDescent="0.25">
      <c r="A53" s="1" t="s">
        <v>488</v>
      </c>
      <c r="B53" s="10">
        <v>46069</v>
      </c>
      <c r="C53" s="12" t="str">
        <f>TEXT(tblTransaksi[[#This Row],[Tanggal]],"mmmm")</f>
        <v>February</v>
      </c>
      <c r="D53" s="1">
        <f>YEAR(tblTransaksi[[#This Row],[Tanggal]])</f>
        <v>2026</v>
      </c>
      <c r="E53" s="14">
        <f>MONTH(tblTransaksi[[#This Row],[Tanggal]])</f>
        <v>2</v>
      </c>
      <c r="F53" s="1" t="s">
        <v>31</v>
      </c>
      <c r="G53" s="1" t="str">
        <f>IFERROR(_xlfn.XLOOKUP(tblTransaksi[[#This Row],[Kode Produk]],Master_Data!$A$7:$A$25,Master_Data!$B$7:$B$25),"")</f>
        <v>Xiaomi Redmi 14C</v>
      </c>
      <c r="H53" s="1" t="str">
        <f>IFERROR(_xlfn.XLOOKUP(tblTransaksi[[#This Row],[Kode Produk]],Master_Data!$A$7:$A$25,Master_Data!$C$7:$C$25),"")</f>
        <v>Entry-Level</v>
      </c>
      <c r="I53" s="1" t="s">
        <v>80</v>
      </c>
      <c r="J53" s="1" t="str">
        <f>IFERROR(_xlfn.XLOOKUP(tblTransaksi[[#This Row],[ID Sales]],Master_Data!$G$7:$G$16,Master_Data!$H$7:$H$16),"")</f>
        <v>Salsa Maharani</v>
      </c>
      <c r="K53" s="1" t="str">
        <f>IFERROR(_xlfn.XLOOKUP(tblTransaksi[[#This Row],[ID Sales]],Master_Data!$G$7:$G$16,Master_Data!$I$7:$I$16),"")</f>
        <v>Medan</v>
      </c>
      <c r="L53" s="1">
        <v>2</v>
      </c>
      <c r="M53" s="5">
        <f>IFERROR(_xlfn.XLOOKUP(tblTransaksi[[#This Row],[Kode Produk]],Master_Data!$A$7:$A$25,Master_Data!$D$7:$D$25),"")</f>
        <v>1499000</v>
      </c>
      <c r="N53" s="11">
        <v>0.05</v>
      </c>
      <c r="O53" s="5">
        <f>IF(OR(tblTransaksi[[#This Row],[Qty]]="",tblTransaksi[[#This Row],[Harga Satuan]]=""),"",tblTransaksi[[#This Row],[Qty]]*tblTransaksi[[#This Row],[Harga Satuan]]*(1-tblTransaksi[[#This Row],[Diskon (%)]]))</f>
        <v>2848100</v>
      </c>
      <c r="P53" s="1" t="s">
        <v>17</v>
      </c>
    </row>
    <row r="54" spans="1:16" x14ac:dyDescent="0.25">
      <c r="A54" s="1" t="s">
        <v>208</v>
      </c>
      <c r="B54" s="10">
        <v>46070</v>
      </c>
      <c r="C54" s="12" t="str">
        <f>TEXT(tblTransaksi[[#This Row],[Tanggal]],"mmmm")</f>
        <v>February</v>
      </c>
      <c r="D54" s="1">
        <f>YEAR(tblTransaksi[[#This Row],[Tanggal]])</f>
        <v>2026</v>
      </c>
      <c r="E54" s="14">
        <f>MONTH(tblTransaksi[[#This Row],[Tanggal]])</f>
        <v>2</v>
      </c>
      <c r="F54" s="1" t="s">
        <v>52</v>
      </c>
      <c r="G54" s="1" t="str">
        <f>IFERROR(_xlfn.XLOOKUP(tblTransaksi[[#This Row],[Kode Produk]],Master_Data!$A$7:$A$25,Master_Data!$B$7:$B$25),"")</f>
        <v>Infinix Hot 50</v>
      </c>
      <c r="H54" s="1" t="str">
        <f>IFERROR(_xlfn.XLOOKUP(tblTransaksi[[#This Row],[Kode Produk]],Master_Data!$A$7:$A$25,Master_Data!$C$7:$C$25),"")</f>
        <v>Entry-Level</v>
      </c>
      <c r="I54" s="1" t="s">
        <v>82</v>
      </c>
      <c r="J54" s="1" t="str">
        <f>IFERROR(_xlfn.XLOOKUP(tblTransaksi[[#This Row],[ID Sales]],Master_Data!$G$7:$G$16,Master_Data!$H$7:$H$16),"")</f>
        <v>Reza Maulana</v>
      </c>
      <c r="K54" s="1" t="str">
        <f>IFERROR(_xlfn.XLOOKUP(tblTransaksi[[#This Row],[ID Sales]],Master_Data!$G$7:$G$16,Master_Data!$I$7:$I$16),"")</f>
        <v>Palembang</v>
      </c>
      <c r="L54" s="1">
        <v>2</v>
      </c>
      <c r="M54" s="5">
        <f>IFERROR(_xlfn.XLOOKUP(tblTransaksi[[#This Row],[Kode Produk]],Master_Data!$A$7:$A$25,Master_Data!$D$7:$D$25),"")</f>
        <v>1699000</v>
      </c>
      <c r="N54" s="11">
        <v>0.05</v>
      </c>
      <c r="O54" s="5">
        <f>IF(OR(tblTransaksi[[#This Row],[Qty]]="",tblTransaksi[[#This Row],[Harga Satuan]]=""),"",tblTransaksi[[#This Row],[Qty]]*tblTransaksi[[#This Row],[Harga Satuan]]*(1-tblTransaksi[[#This Row],[Diskon (%)]]))</f>
        <v>3228100</v>
      </c>
      <c r="P54" s="1" t="s">
        <v>18</v>
      </c>
    </row>
    <row r="55" spans="1:16" x14ac:dyDescent="0.25">
      <c r="A55" s="1" t="s">
        <v>398</v>
      </c>
      <c r="B55" s="10">
        <v>46070</v>
      </c>
      <c r="C55" s="12" t="str">
        <f>TEXT(tblTransaksi[[#This Row],[Tanggal]],"mmmm")</f>
        <v>February</v>
      </c>
      <c r="D55" s="1">
        <f>YEAR(tblTransaksi[[#This Row],[Tanggal]])</f>
        <v>2026</v>
      </c>
      <c r="E55" s="14">
        <f>MONTH(tblTransaksi[[#This Row],[Tanggal]])</f>
        <v>2</v>
      </c>
      <c r="F55" s="1" t="s">
        <v>33</v>
      </c>
      <c r="G55" s="1" t="str">
        <f>IFERROR(_xlfn.XLOOKUP(tblTransaksi[[#This Row],[Kode Produk]],Master_Data!$A$7:$A$25,Master_Data!$B$7:$B$25),"")</f>
        <v>Xiaomi Redmi Note 14</v>
      </c>
      <c r="H55" s="1" t="str">
        <f>IFERROR(_xlfn.XLOOKUP(tblTransaksi[[#This Row],[Kode Produk]],Master_Data!$A$7:$A$25,Master_Data!$C$7:$C$25),"")</f>
        <v>Mid-Range</v>
      </c>
      <c r="I55" s="1" t="s">
        <v>70</v>
      </c>
      <c r="J55" s="1" t="str">
        <f>IFERROR(_xlfn.XLOOKUP(tblTransaksi[[#This Row],[ID Sales]],Master_Data!$G$7:$G$16,Master_Data!$H$7:$H$16),"")</f>
        <v>Fajar Nugroho</v>
      </c>
      <c r="K55" s="1" t="str">
        <f>IFERROR(_xlfn.XLOOKUP(tblTransaksi[[#This Row],[ID Sales]],Master_Data!$G$7:$G$16,Master_Data!$I$7:$I$16),"")</f>
        <v>Bandung</v>
      </c>
      <c r="L55" s="1">
        <v>2</v>
      </c>
      <c r="M55" s="5">
        <f>IFERROR(_xlfn.XLOOKUP(tblTransaksi[[#This Row],[Kode Produk]],Master_Data!$A$7:$A$25,Master_Data!$D$7:$D$25),"")</f>
        <v>2799000</v>
      </c>
      <c r="N55" s="11">
        <v>0.05</v>
      </c>
      <c r="O55" s="5">
        <f>IF(OR(tblTransaksi[[#This Row],[Qty]]="",tblTransaksi[[#This Row],[Harga Satuan]]=""),"",tblTransaksi[[#This Row],[Qty]]*tblTransaksi[[#This Row],[Harga Satuan]]*(1-tblTransaksi[[#This Row],[Diskon (%)]]))</f>
        <v>5318100</v>
      </c>
      <c r="P55" s="1" t="s">
        <v>17</v>
      </c>
    </row>
    <row r="56" spans="1:16" x14ac:dyDescent="0.25">
      <c r="A56" s="1" t="s">
        <v>485</v>
      </c>
      <c r="B56" s="10">
        <v>46071</v>
      </c>
      <c r="C56" s="12" t="str">
        <f>TEXT(tblTransaksi[[#This Row],[Tanggal]],"mmmm")</f>
        <v>February</v>
      </c>
      <c r="D56" s="1">
        <f>YEAR(tblTransaksi[[#This Row],[Tanggal]])</f>
        <v>2026</v>
      </c>
      <c r="E56" s="14">
        <f>MONTH(tblTransaksi[[#This Row],[Tanggal]])</f>
        <v>2</v>
      </c>
      <c r="F56" s="1" t="s">
        <v>26</v>
      </c>
      <c r="G56" s="1" t="str">
        <f>IFERROR(_xlfn.XLOOKUP(tblTransaksi[[#This Row],[Kode Produk]],Master_Data!$A$7:$A$25,Master_Data!$B$7:$B$25),"")</f>
        <v>Samsung Galaxy A36 5G</v>
      </c>
      <c r="H56" s="1" t="str">
        <f>IFERROR(_xlfn.XLOOKUP(tblTransaksi[[#This Row],[Kode Produk]],Master_Data!$A$7:$A$25,Master_Data!$C$7:$C$25),"")</f>
        <v>Mid-Range</v>
      </c>
      <c r="I56" s="1" t="s">
        <v>62</v>
      </c>
      <c r="J56" s="1" t="str">
        <f>IFERROR(_xlfn.XLOOKUP(tblTransaksi[[#This Row],[ID Sales]],Master_Data!$G$7:$G$16,Master_Data!$H$7:$H$16),"")</f>
        <v>Andi Pratama</v>
      </c>
      <c r="K56" s="1" t="str">
        <f>IFERROR(_xlfn.XLOOKUP(tblTransaksi[[#This Row],[ID Sales]],Master_Data!$G$7:$G$16,Master_Data!$I$7:$I$16),"")</f>
        <v>Jakarta</v>
      </c>
      <c r="L56" s="1">
        <v>4</v>
      </c>
      <c r="M56" s="5">
        <f>IFERROR(_xlfn.XLOOKUP(tblTransaksi[[#This Row],[Kode Produk]],Master_Data!$A$7:$A$25,Master_Data!$D$7:$D$25),"")</f>
        <v>5199000</v>
      </c>
      <c r="N56" s="11">
        <v>0.1</v>
      </c>
      <c r="O56" s="5">
        <f>IF(OR(tblTransaksi[[#This Row],[Qty]]="",tblTransaksi[[#This Row],[Harga Satuan]]=""),"",tblTransaksi[[#This Row],[Qty]]*tblTransaksi[[#This Row],[Harga Satuan]]*(1-tblTransaksi[[#This Row],[Diskon (%)]]))</f>
        <v>18716400</v>
      </c>
      <c r="P56" s="1" t="s">
        <v>17</v>
      </c>
    </row>
    <row r="57" spans="1:16" x14ac:dyDescent="0.25">
      <c r="A57" s="1" t="s">
        <v>326</v>
      </c>
      <c r="B57" s="10">
        <v>46072</v>
      </c>
      <c r="C57" s="12" t="str">
        <f>TEXT(tblTransaksi[[#This Row],[Tanggal]],"mmmm")</f>
        <v>February</v>
      </c>
      <c r="D57" s="1">
        <f>YEAR(tblTransaksi[[#This Row],[Tanggal]])</f>
        <v>2026</v>
      </c>
      <c r="E57" s="14">
        <f>MONTH(tblTransaksi[[#This Row],[Tanggal]])</f>
        <v>2</v>
      </c>
      <c r="F57" s="1" t="s">
        <v>38</v>
      </c>
      <c r="G57" s="1" t="str">
        <f>IFERROR(_xlfn.XLOOKUP(tblTransaksi[[#This Row],[Kode Produk]],Master_Data!$A$7:$A$25,Master_Data!$B$7:$B$25),"")</f>
        <v>OPPO A5 Pro</v>
      </c>
      <c r="H57" s="1" t="str">
        <f>IFERROR(_xlfn.XLOOKUP(tblTransaksi[[#This Row],[Kode Produk]],Master_Data!$A$7:$A$25,Master_Data!$C$7:$C$25),"")</f>
        <v>Entry-Level</v>
      </c>
      <c r="I57" s="1" t="s">
        <v>70</v>
      </c>
      <c r="J57" s="1" t="str">
        <f>IFERROR(_xlfn.XLOOKUP(tblTransaksi[[#This Row],[ID Sales]],Master_Data!$G$7:$G$16,Master_Data!$H$7:$H$16),"")</f>
        <v>Fajar Nugroho</v>
      </c>
      <c r="K57" s="1" t="str">
        <f>IFERROR(_xlfn.XLOOKUP(tblTransaksi[[#This Row],[ID Sales]],Master_Data!$G$7:$G$16,Master_Data!$I$7:$I$16),"")</f>
        <v>Bandung</v>
      </c>
      <c r="L57" s="1">
        <v>1</v>
      </c>
      <c r="M57" s="5">
        <f>IFERROR(_xlfn.XLOOKUP(tblTransaksi[[#This Row],[Kode Produk]],Master_Data!$A$7:$A$25,Master_Data!$D$7:$D$25),"")</f>
        <v>2499000</v>
      </c>
      <c r="N57" s="11">
        <v>0.05</v>
      </c>
      <c r="O57" s="5">
        <f>IF(OR(tblTransaksi[[#This Row],[Qty]]="",tblTransaksi[[#This Row],[Harga Satuan]]=""),"",tblTransaksi[[#This Row],[Qty]]*tblTransaksi[[#This Row],[Harga Satuan]]*(1-tblTransaksi[[#This Row],[Diskon (%)]]))</f>
        <v>2374050</v>
      </c>
      <c r="P57" s="1" t="s">
        <v>17</v>
      </c>
    </row>
    <row r="58" spans="1:16" x14ac:dyDescent="0.25">
      <c r="A58" s="1" t="s">
        <v>566</v>
      </c>
      <c r="B58" s="10">
        <v>46072</v>
      </c>
      <c r="C58" s="12" t="str">
        <f>TEXT(tblTransaksi[[#This Row],[Tanggal]],"mmmm")</f>
        <v>February</v>
      </c>
      <c r="D58" s="1">
        <f>YEAR(tblTransaksi[[#This Row],[Tanggal]])</f>
        <v>2026</v>
      </c>
      <c r="E58" s="14">
        <f>MONTH(tblTransaksi[[#This Row],[Tanggal]])</f>
        <v>2</v>
      </c>
      <c r="F58" s="1" t="s">
        <v>42</v>
      </c>
      <c r="G58" s="1" t="str">
        <f>IFERROR(_xlfn.XLOOKUP(tblTransaksi[[#This Row],[Kode Produk]],Master_Data!$A$7:$A$25,Master_Data!$B$7:$B$25),"")</f>
        <v>OPPO Find X8</v>
      </c>
      <c r="H58" s="1" t="str">
        <f>IFERROR(_xlfn.XLOOKUP(tblTransaksi[[#This Row],[Kode Produk]],Master_Data!$A$7:$A$25,Master_Data!$C$7:$C$25),"")</f>
        <v>Flagship</v>
      </c>
      <c r="I58" s="1" t="s">
        <v>62</v>
      </c>
      <c r="J58" s="1" t="str">
        <f>IFERROR(_xlfn.XLOOKUP(tblTransaksi[[#This Row],[ID Sales]],Master_Data!$G$7:$G$16,Master_Data!$H$7:$H$16),"")</f>
        <v>Andi Pratama</v>
      </c>
      <c r="K58" s="1" t="str">
        <f>IFERROR(_xlfn.XLOOKUP(tblTransaksi[[#This Row],[ID Sales]],Master_Data!$G$7:$G$16,Master_Data!$I$7:$I$16),"")</f>
        <v>Jakarta</v>
      </c>
      <c r="L58" s="1">
        <v>2</v>
      </c>
      <c r="M58" s="5">
        <f>IFERROR(_xlfn.XLOOKUP(tblTransaksi[[#This Row],[Kode Produk]],Master_Data!$A$7:$A$25,Master_Data!$D$7:$D$25),"")</f>
        <v>13999000</v>
      </c>
      <c r="N58" s="11">
        <v>0</v>
      </c>
      <c r="O58" s="5">
        <f>IF(OR(tblTransaksi[[#This Row],[Qty]]="",tblTransaksi[[#This Row],[Harga Satuan]]=""),"",tblTransaksi[[#This Row],[Qty]]*tblTransaksi[[#This Row],[Harga Satuan]]*(1-tblTransaksi[[#This Row],[Diskon (%)]]))</f>
        <v>27998000</v>
      </c>
      <c r="P58" s="1" t="s">
        <v>19</v>
      </c>
    </row>
    <row r="59" spans="1:16" x14ac:dyDescent="0.25">
      <c r="A59" s="1" t="s">
        <v>303</v>
      </c>
      <c r="B59" s="10">
        <v>46074</v>
      </c>
      <c r="C59" s="12" t="str">
        <f>TEXT(tblTransaksi[[#This Row],[Tanggal]],"mmmm")</f>
        <v>February</v>
      </c>
      <c r="D59" s="1">
        <f>YEAR(tblTransaksi[[#This Row],[Tanggal]])</f>
        <v>2026</v>
      </c>
      <c r="E59" s="14">
        <f>MONTH(tblTransaksi[[#This Row],[Tanggal]])</f>
        <v>2</v>
      </c>
      <c r="F59" s="1" t="s">
        <v>31</v>
      </c>
      <c r="G59" s="1" t="str">
        <f>IFERROR(_xlfn.XLOOKUP(tblTransaksi[[#This Row],[Kode Produk]],Master_Data!$A$7:$A$25,Master_Data!$B$7:$B$25),"")</f>
        <v>Xiaomi Redmi 14C</v>
      </c>
      <c r="H59" s="1" t="str">
        <f>IFERROR(_xlfn.XLOOKUP(tblTransaksi[[#This Row],[Kode Produk]],Master_Data!$A$7:$A$25,Master_Data!$C$7:$C$25),"")</f>
        <v>Entry-Level</v>
      </c>
      <c r="I59" s="1" t="s">
        <v>65</v>
      </c>
      <c r="J59" s="1" t="str">
        <f>IFERROR(_xlfn.XLOOKUP(tblTransaksi[[#This Row],[ID Sales]],Master_Data!$G$7:$G$16,Master_Data!$H$7:$H$16),"")</f>
        <v>Rizky Ramadhan</v>
      </c>
      <c r="K59" s="1" t="str">
        <f>IFERROR(_xlfn.XLOOKUP(tblTransaksi[[#This Row],[ID Sales]],Master_Data!$G$7:$G$16,Master_Data!$I$7:$I$16),"")</f>
        <v>Jakarta</v>
      </c>
      <c r="L59" s="1">
        <v>1</v>
      </c>
      <c r="M59" s="5">
        <f>IFERROR(_xlfn.XLOOKUP(tblTransaksi[[#This Row],[Kode Produk]],Master_Data!$A$7:$A$25,Master_Data!$D$7:$D$25),"")</f>
        <v>1499000</v>
      </c>
      <c r="N59" s="11">
        <v>0</v>
      </c>
      <c r="O59" s="5">
        <f>IF(OR(tblTransaksi[[#This Row],[Qty]]="",tblTransaksi[[#This Row],[Harga Satuan]]=""),"",tblTransaksi[[#This Row],[Qty]]*tblTransaksi[[#This Row],[Harga Satuan]]*(1-tblTransaksi[[#This Row],[Diskon (%)]]))</f>
        <v>1499000</v>
      </c>
      <c r="P59" s="1" t="s">
        <v>19</v>
      </c>
    </row>
    <row r="60" spans="1:16" x14ac:dyDescent="0.25">
      <c r="A60" s="1" t="s">
        <v>499</v>
      </c>
      <c r="B60" s="10">
        <v>46074</v>
      </c>
      <c r="C60" s="12" t="str">
        <f>TEXT(tblTransaksi[[#This Row],[Tanggal]],"mmmm")</f>
        <v>February</v>
      </c>
      <c r="D60" s="1">
        <f>YEAR(tblTransaksi[[#This Row],[Tanggal]])</f>
        <v>2026</v>
      </c>
      <c r="E60" s="14">
        <f>MONTH(tblTransaksi[[#This Row],[Tanggal]])</f>
        <v>2</v>
      </c>
      <c r="F60" s="1" t="s">
        <v>42</v>
      </c>
      <c r="G60" s="1" t="str">
        <f>IFERROR(_xlfn.XLOOKUP(tblTransaksi[[#This Row],[Kode Produk]],Master_Data!$A$7:$A$25,Master_Data!$B$7:$B$25),"")</f>
        <v>OPPO Find X8</v>
      </c>
      <c r="H60" s="1" t="str">
        <f>IFERROR(_xlfn.XLOOKUP(tblTransaksi[[#This Row],[Kode Produk]],Master_Data!$A$7:$A$25,Master_Data!$C$7:$C$25),"")</f>
        <v>Flagship</v>
      </c>
      <c r="I60" s="1" t="s">
        <v>75</v>
      </c>
      <c r="J60" s="1" t="str">
        <f>IFERROR(_xlfn.XLOOKUP(tblTransaksi[[#This Row],[ID Sales]],Master_Data!$G$7:$G$16,Master_Data!$H$7:$H$16),"")</f>
        <v>Arif Setiawan</v>
      </c>
      <c r="K60" s="1" t="str">
        <f>IFERROR(_xlfn.XLOOKUP(tblTransaksi[[#This Row],[ID Sales]],Master_Data!$G$7:$G$16,Master_Data!$I$7:$I$16),"")</f>
        <v>Surabaya</v>
      </c>
      <c r="L60" s="1">
        <v>1</v>
      </c>
      <c r="M60" s="5">
        <f>IFERROR(_xlfn.XLOOKUP(tblTransaksi[[#This Row],[Kode Produk]],Master_Data!$A$7:$A$25,Master_Data!$D$7:$D$25),"")</f>
        <v>13999000</v>
      </c>
      <c r="N60" s="11">
        <v>0</v>
      </c>
      <c r="O60" s="5">
        <f>IF(OR(tblTransaksi[[#This Row],[Qty]]="",tblTransaksi[[#This Row],[Harga Satuan]]=""),"",tblTransaksi[[#This Row],[Qty]]*tblTransaksi[[#This Row],[Harga Satuan]]*(1-tblTransaksi[[#This Row],[Diskon (%)]]))</f>
        <v>13999000</v>
      </c>
      <c r="P60" s="1" t="s">
        <v>17</v>
      </c>
    </row>
    <row r="61" spans="1:16" x14ac:dyDescent="0.25">
      <c r="A61" s="1" t="s">
        <v>142</v>
      </c>
      <c r="B61" s="10">
        <v>46075</v>
      </c>
      <c r="C61" s="12" t="str">
        <f>TEXT(tblTransaksi[[#This Row],[Tanggal]],"mmmm")</f>
        <v>February</v>
      </c>
      <c r="D61" s="1">
        <f>YEAR(tblTransaksi[[#This Row],[Tanggal]])</f>
        <v>2026</v>
      </c>
      <c r="E61" s="14">
        <f>MONTH(tblTransaksi[[#This Row],[Tanggal]])</f>
        <v>2</v>
      </c>
      <c r="F61" s="1" t="s">
        <v>60</v>
      </c>
      <c r="G61" s="1" t="str">
        <f>IFERROR(_xlfn.XLOOKUP(tblTransaksi[[#This Row],[Kode Produk]],Master_Data!$A$7:$A$25,Master_Data!$B$7:$B$25),"")</f>
        <v>iPhone 16</v>
      </c>
      <c r="H61" s="1" t="str">
        <f>IFERROR(_xlfn.XLOOKUP(tblTransaksi[[#This Row],[Kode Produk]],Master_Data!$A$7:$A$25,Master_Data!$C$7:$C$25),"")</f>
        <v>Flagship</v>
      </c>
      <c r="I61" s="1" t="s">
        <v>65</v>
      </c>
      <c r="J61" s="1" t="str">
        <f>IFERROR(_xlfn.XLOOKUP(tblTransaksi[[#This Row],[ID Sales]],Master_Data!$G$7:$G$16,Master_Data!$H$7:$H$16),"")</f>
        <v>Rizky Ramadhan</v>
      </c>
      <c r="K61" s="1" t="str">
        <f>IFERROR(_xlfn.XLOOKUP(tblTransaksi[[#This Row],[ID Sales]],Master_Data!$G$7:$G$16,Master_Data!$I$7:$I$16),"")</f>
        <v>Jakarta</v>
      </c>
      <c r="L61" s="1">
        <v>2</v>
      </c>
      <c r="M61" s="5">
        <f>IFERROR(_xlfn.XLOOKUP(tblTransaksi[[#This Row],[Kode Produk]],Master_Data!$A$7:$A$25,Master_Data!$D$7:$D$25),"")</f>
        <v>14999000</v>
      </c>
      <c r="N61" s="11">
        <v>0</v>
      </c>
      <c r="O61" s="5">
        <f>IF(OR(tblTransaksi[[#This Row],[Qty]]="",tblTransaksi[[#This Row],[Harga Satuan]]=""),"",tblTransaksi[[#This Row],[Qty]]*tblTransaksi[[#This Row],[Harga Satuan]]*(1-tblTransaksi[[#This Row],[Diskon (%)]]))</f>
        <v>29998000</v>
      </c>
      <c r="P61" s="1" t="s">
        <v>18</v>
      </c>
    </row>
    <row r="62" spans="1:16" x14ac:dyDescent="0.25">
      <c r="A62" s="1" t="s">
        <v>572</v>
      </c>
      <c r="B62" s="10">
        <v>46075</v>
      </c>
      <c r="C62" s="12" t="str">
        <f>TEXT(tblTransaksi[[#This Row],[Tanggal]],"mmmm")</f>
        <v>February</v>
      </c>
      <c r="D62" s="1">
        <f>YEAR(tblTransaksi[[#This Row],[Tanggal]])</f>
        <v>2026</v>
      </c>
      <c r="E62" s="14">
        <f>MONTH(tblTransaksi[[#This Row],[Tanggal]])</f>
        <v>2</v>
      </c>
      <c r="F62" s="1" t="s">
        <v>50</v>
      </c>
      <c r="G62" s="1" t="str">
        <f>IFERROR(_xlfn.XLOOKUP(tblTransaksi[[#This Row],[Kode Produk]],Master_Data!$A$7:$A$25,Master_Data!$B$7:$B$25),"")</f>
        <v>realme 14 Pro 5G</v>
      </c>
      <c r="H62" s="1" t="str">
        <f>IFERROR(_xlfn.XLOOKUP(tblTransaksi[[#This Row],[Kode Produk]],Master_Data!$A$7:$A$25,Master_Data!$C$7:$C$25),"")</f>
        <v>Mid-Range</v>
      </c>
      <c r="I62" s="1" t="s">
        <v>80</v>
      </c>
      <c r="J62" s="1" t="str">
        <f>IFERROR(_xlfn.XLOOKUP(tblTransaksi[[#This Row],[ID Sales]],Master_Data!$G$7:$G$16,Master_Data!$H$7:$H$16),"")</f>
        <v>Salsa Maharani</v>
      </c>
      <c r="K62" s="1" t="str">
        <f>IFERROR(_xlfn.XLOOKUP(tblTransaksi[[#This Row],[ID Sales]],Master_Data!$G$7:$G$16,Master_Data!$I$7:$I$16),"")</f>
        <v>Medan</v>
      </c>
      <c r="L62" s="1">
        <v>3</v>
      </c>
      <c r="M62" s="5">
        <f>IFERROR(_xlfn.XLOOKUP(tblTransaksi[[#This Row],[Kode Produk]],Master_Data!$A$7:$A$25,Master_Data!$D$7:$D$25),"")</f>
        <v>5499000</v>
      </c>
      <c r="N62" s="11">
        <v>0.1</v>
      </c>
      <c r="O62" s="5">
        <f>IF(OR(tblTransaksi[[#This Row],[Qty]]="",tblTransaksi[[#This Row],[Harga Satuan]]=""),"",tblTransaksi[[#This Row],[Qty]]*tblTransaksi[[#This Row],[Harga Satuan]]*(1-tblTransaksi[[#This Row],[Diskon (%)]]))</f>
        <v>14847300</v>
      </c>
      <c r="P62" s="1" t="s">
        <v>17</v>
      </c>
    </row>
    <row r="63" spans="1:16" x14ac:dyDescent="0.25">
      <c r="A63" s="1" t="s">
        <v>381</v>
      </c>
      <c r="B63" s="10">
        <v>46076</v>
      </c>
      <c r="C63" s="12" t="str">
        <f>TEXT(tblTransaksi[[#This Row],[Tanggal]],"mmmm")</f>
        <v>February</v>
      </c>
      <c r="D63" s="1">
        <f>YEAR(tblTransaksi[[#This Row],[Tanggal]])</f>
        <v>2026</v>
      </c>
      <c r="E63" s="14">
        <f>MONTH(tblTransaksi[[#This Row],[Tanggal]])</f>
        <v>2</v>
      </c>
      <c r="F63" s="1" t="s">
        <v>23</v>
      </c>
      <c r="G63" s="1" t="str">
        <f>IFERROR(_xlfn.XLOOKUP(tblTransaksi[[#This Row],[Kode Produk]],Master_Data!$A$7:$A$25,Master_Data!$B$7:$B$25),"")</f>
        <v>Samsung Galaxy A16 5G</v>
      </c>
      <c r="H63" s="1" t="str">
        <f>IFERROR(_xlfn.XLOOKUP(tblTransaksi[[#This Row],[Kode Produk]],Master_Data!$A$7:$A$25,Master_Data!$C$7:$C$25),"")</f>
        <v>Mid-Range</v>
      </c>
      <c r="I63" s="1" t="s">
        <v>80</v>
      </c>
      <c r="J63" s="1" t="str">
        <f>IFERROR(_xlfn.XLOOKUP(tblTransaksi[[#This Row],[ID Sales]],Master_Data!$G$7:$G$16,Master_Data!$H$7:$H$16),"")</f>
        <v>Salsa Maharani</v>
      </c>
      <c r="K63" s="1" t="str">
        <f>IFERROR(_xlfn.XLOOKUP(tblTransaksi[[#This Row],[ID Sales]],Master_Data!$G$7:$G$16,Master_Data!$I$7:$I$16),"")</f>
        <v>Medan</v>
      </c>
      <c r="L63" s="1">
        <v>3</v>
      </c>
      <c r="M63" s="5">
        <f>IFERROR(_xlfn.XLOOKUP(tblTransaksi[[#This Row],[Kode Produk]],Master_Data!$A$7:$A$25,Master_Data!$D$7:$D$25),"")</f>
        <v>3199000</v>
      </c>
      <c r="N63" s="11">
        <v>0.15</v>
      </c>
      <c r="O63" s="5">
        <f>IF(OR(tblTransaksi[[#This Row],[Qty]]="",tblTransaksi[[#This Row],[Harga Satuan]]=""),"",tblTransaksi[[#This Row],[Qty]]*tblTransaksi[[#This Row],[Harga Satuan]]*(1-tblTransaksi[[#This Row],[Diskon (%)]]))</f>
        <v>8157450</v>
      </c>
      <c r="P63" s="1" t="s">
        <v>17</v>
      </c>
    </row>
    <row r="64" spans="1:16" x14ac:dyDescent="0.25">
      <c r="A64" s="1" t="s">
        <v>404</v>
      </c>
      <c r="B64" s="10">
        <v>46076</v>
      </c>
      <c r="C64" s="12" t="str">
        <f>TEXT(tblTransaksi[[#This Row],[Tanggal]],"mmmm")</f>
        <v>February</v>
      </c>
      <c r="D64" s="1">
        <f>YEAR(tblTransaksi[[#This Row],[Tanggal]])</f>
        <v>2026</v>
      </c>
      <c r="E64" s="14">
        <f>MONTH(tblTransaksi[[#This Row],[Tanggal]])</f>
        <v>2</v>
      </c>
      <c r="F64" s="1" t="s">
        <v>40</v>
      </c>
      <c r="G64" s="1" t="str">
        <f>IFERROR(_xlfn.XLOOKUP(tblTransaksi[[#This Row],[Kode Produk]],Master_Data!$A$7:$A$25,Master_Data!$B$7:$B$25),"")</f>
        <v>OPPO Reno 14</v>
      </c>
      <c r="H64" s="1" t="str">
        <f>IFERROR(_xlfn.XLOOKUP(tblTransaksi[[#This Row],[Kode Produk]],Master_Data!$A$7:$A$25,Master_Data!$C$7:$C$25),"")</f>
        <v>Mid-Range</v>
      </c>
      <c r="I64" s="1" t="s">
        <v>65</v>
      </c>
      <c r="J64" s="1" t="str">
        <f>IFERROR(_xlfn.XLOOKUP(tblTransaksi[[#This Row],[ID Sales]],Master_Data!$G$7:$G$16,Master_Data!$H$7:$H$16),"")</f>
        <v>Rizky Ramadhan</v>
      </c>
      <c r="K64" s="1" t="str">
        <f>IFERROR(_xlfn.XLOOKUP(tblTransaksi[[#This Row],[ID Sales]],Master_Data!$G$7:$G$16,Master_Data!$I$7:$I$16),"")</f>
        <v>Jakarta</v>
      </c>
      <c r="L64" s="1">
        <v>1</v>
      </c>
      <c r="M64" s="5">
        <f>IFERROR(_xlfn.XLOOKUP(tblTransaksi[[#This Row],[Kode Produk]],Master_Data!$A$7:$A$25,Master_Data!$D$7:$D$25),"")</f>
        <v>7499000</v>
      </c>
      <c r="N64" s="11">
        <v>0</v>
      </c>
      <c r="O64" s="5">
        <f>IF(OR(tblTransaksi[[#This Row],[Qty]]="",tblTransaksi[[#This Row],[Harga Satuan]]=""),"",tblTransaksi[[#This Row],[Qty]]*tblTransaksi[[#This Row],[Harga Satuan]]*(1-tblTransaksi[[#This Row],[Diskon (%)]]))</f>
        <v>7499000</v>
      </c>
      <c r="P64" s="1" t="s">
        <v>19</v>
      </c>
    </row>
    <row r="65" spans="1:16" x14ac:dyDescent="0.25">
      <c r="A65" s="1" t="s">
        <v>185</v>
      </c>
      <c r="B65" s="10">
        <v>46077</v>
      </c>
      <c r="C65" s="12" t="str">
        <f>TEXT(tblTransaksi[[#This Row],[Tanggal]],"mmmm")</f>
        <v>February</v>
      </c>
      <c r="D65" s="1">
        <f>YEAR(tblTransaksi[[#This Row],[Tanggal]])</f>
        <v>2026</v>
      </c>
      <c r="E65" s="14">
        <f>MONTH(tblTransaksi[[#This Row],[Tanggal]])</f>
        <v>2</v>
      </c>
      <c r="F65" s="1" t="s">
        <v>33</v>
      </c>
      <c r="G65" s="1" t="str">
        <f>IFERROR(_xlfn.XLOOKUP(tblTransaksi[[#This Row],[Kode Produk]],Master_Data!$A$7:$A$25,Master_Data!$B$7:$B$25),"")</f>
        <v>Xiaomi Redmi Note 14</v>
      </c>
      <c r="H65" s="1" t="str">
        <f>IFERROR(_xlfn.XLOOKUP(tblTransaksi[[#This Row],[Kode Produk]],Master_Data!$A$7:$A$25,Master_Data!$C$7:$C$25),"")</f>
        <v>Mid-Range</v>
      </c>
      <c r="I65" s="1" t="s">
        <v>67</v>
      </c>
      <c r="J65" s="1" t="str">
        <f>IFERROR(_xlfn.XLOOKUP(tblTransaksi[[#This Row],[ID Sales]],Master_Data!$G$7:$G$16,Master_Data!$H$7:$H$16),"")</f>
        <v>Dimas Saputra</v>
      </c>
      <c r="K65" s="1" t="str">
        <f>IFERROR(_xlfn.XLOOKUP(tblTransaksi[[#This Row],[ID Sales]],Master_Data!$G$7:$G$16,Master_Data!$I$7:$I$16),"")</f>
        <v>Bandung</v>
      </c>
      <c r="L65" s="1">
        <v>2</v>
      </c>
      <c r="M65" s="5">
        <f>IFERROR(_xlfn.XLOOKUP(tblTransaksi[[#This Row],[Kode Produk]],Master_Data!$A$7:$A$25,Master_Data!$D$7:$D$25),"")</f>
        <v>2799000</v>
      </c>
      <c r="N65" s="11">
        <v>0.05</v>
      </c>
      <c r="O65" s="5">
        <f>IF(OR(tblTransaksi[[#This Row],[Qty]]="",tblTransaksi[[#This Row],[Harga Satuan]]=""),"",tblTransaksi[[#This Row],[Qty]]*tblTransaksi[[#This Row],[Harga Satuan]]*(1-tblTransaksi[[#This Row],[Diskon (%)]]))</f>
        <v>5318100</v>
      </c>
      <c r="P65" s="1" t="s">
        <v>18</v>
      </c>
    </row>
    <row r="66" spans="1:16" x14ac:dyDescent="0.25">
      <c r="A66" s="1" t="s">
        <v>247</v>
      </c>
      <c r="B66" s="10">
        <v>46077</v>
      </c>
      <c r="C66" s="12" t="str">
        <f>TEXT(tblTransaksi[[#This Row],[Tanggal]],"mmmm")</f>
        <v>February</v>
      </c>
      <c r="D66" s="1">
        <f>YEAR(tblTransaksi[[#This Row],[Tanggal]])</f>
        <v>2026</v>
      </c>
      <c r="E66" s="14">
        <f>MONTH(tblTransaksi[[#This Row],[Tanggal]])</f>
        <v>2</v>
      </c>
      <c r="F66" s="1" t="s">
        <v>31</v>
      </c>
      <c r="G66" s="1" t="str">
        <f>IFERROR(_xlfn.XLOOKUP(tblTransaksi[[#This Row],[Kode Produk]],Master_Data!$A$7:$A$25,Master_Data!$B$7:$B$25),"")</f>
        <v>Xiaomi Redmi 14C</v>
      </c>
      <c r="H66" s="1" t="str">
        <f>IFERROR(_xlfn.XLOOKUP(tblTransaksi[[#This Row],[Kode Produk]],Master_Data!$A$7:$A$25,Master_Data!$C$7:$C$25),"")</f>
        <v>Entry-Level</v>
      </c>
      <c r="I66" s="1" t="s">
        <v>70</v>
      </c>
      <c r="J66" s="1" t="str">
        <f>IFERROR(_xlfn.XLOOKUP(tblTransaksi[[#This Row],[ID Sales]],Master_Data!$G$7:$G$16,Master_Data!$H$7:$H$16),"")</f>
        <v>Fajar Nugroho</v>
      </c>
      <c r="K66" s="1" t="str">
        <f>IFERROR(_xlfn.XLOOKUP(tblTransaksi[[#This Row],[ID Sales]],Master_Data!$G$7:$G$16,Master_Data!$I$7:$I$16),"")</f>
        <v>Bandung</v>
      </c>
      <c r="L66" s="1">
        <v>1</v>
      </c>
      <c r="M66" s="5">
        <f>IFERROR(_xlfn.XLOOKUP(tblTransaksi[[#This Row],[Kode Produk]],Master_Data!$A$7:$A$25,Master_Data!$D$7:$D$25),"")</f>
        <v>1499000</v>
      </c>
      <c r="N66" s="11">
        <v>0.15</v>
      </c>
      <c r="O66" s="5">
        <f>IF(OR(tblTransaksi[[#This Row],[Qty]]="",tblTransaksi[[#This Row],[Harga Satuan]]=""),"",tblTransaksi[[#This Row],[Qty]]*tblTransaksi[[#This Row],[Harga Satuan]]*(1-tblTransaksi[[#This Row],[Diskon (%)]]))</f>
        <v>1274150</v>
      </c>
      <c r="P66" s="1" t="s">
        <v>87</v>
      </c>
    </row>
    <row r="67" spans="1:16" x14ac:dyDescent="0.25">
      <c r="A67" s="1" t="s">
        <v>433</v>
      </c>
      <c r="B67" s="10">
        <v>46077</v>
      </c>
      <c r="C67" s="12" t="str">
        <f>TEXT(tblTransaksi[[#This Row],[Tanggal]],"mmmm")</f>
        <v>February</v>
      </c>
      <c r="D67" s="1">
        <f>YEAR(tblTransaksi[[#This Row],[Tanggal]])</f>
        <v>2026</v>
      </c>
      <c r="E67" s="14">
        <f>MONTH(tblTransaksi[[#This Row],[Tanggal]])</f>
        <v>2</v>
      </c>
      <c r="F67" s="1" t="s">
        <v>31</v>
      </c>
      <c r="G67" s="1" t="str">
        <f>IFERROR(_xlfn.XLOOKUP(tblTransaksi[[#This Row],[Kode Produk]],Master_Data!$A$7:$A$25,Master_Data!$B$7:$B$25),"")</f>
        <v>Xiaomi Redmi 14C</v>
      </c>
      <c r="H67" s="1" t="str">
        <f>IFERROR(_xlfn.XLOOKUP(tblTransaksi[[#This Row],[Kode Produk]],Master_Data!$A$7:$A$25,Master_Data!$C$7:$C$25),"")</f>
        <v>Entry-Level</v>
      </c>
      <c r="I67" s="1" t="s">
        <v>67</v>
      </c>
      <c r="J67" s="1" t="str">
        <f>IFERROR(_xlfn.XLOOKUP(tblTransaksi[[#This Row],[ID Sales]],Master_Data!$G$7:$G$16,Master_Data!$H$7:$H$16),"")</f>
        <v>Dimas Saputra</v>
      </c>
      <c r="K67" s="1" t="str">
        <f>IFERROR(_xlfn.XLOOKUP(tblTransaksi[[#This Row],[ID Sales]],Master_Data!$G$7:$G$16,Master_Data!$I$7:$I$16),"")</f>
        <v>Bandung</v>
      </c>
      <c r="L67" s="1">
        <v>1</v>
      </c>
      <c r="M67" s="5">
        <f>IFERROR(_xlfn.XLOOKUP(tblTransaksi[[#This Row],[Kode Produk]],Master_Data!$A$7:$A$25,Master_Data!$D$7:$D$25),"")</f>
        <v>1499000</v>
      </c>
      <c r="N67" s="11">
        <v>0.05</v>
      </c>
      <c r="O67" s="5">
        <f>IF(OR(tblTransaksi[[#This Row],[Qty]]="",tblTransaksi[[#This Row],[Harga Satuan]]=""),"",tblTransaksi[[#This Row],[Qty]]*tblTransaksi[[#This Row],[Harga Satuan]]*(1-tblTransaksi[[#This Row],[Diskon (%)]]))</f>
        <v>1424050</v>
      </c>
      <c r="P67" s="1" t="s">
        <v>17</v>
      </c>
    </row>
    <row r="68" spans="1:16" x14ac:dyDescent="0.25">
      <c r="A68" s="1" t="s">
        <v>141</v>
      </c>
      <c r="B68" s="10">
        <v>46078</v>
      </c>
      <c r="C68" s="12" t="str">
        <f>TEXT(tblTransaksi[[#This Row],[Tanggal]],"mmmm")</f>
        <v>February</v>
      </c>
      <c r="D68" s="1">
        <f>YEAR(tblTransaksi[[#This Row],[Tanggal]])</f>
        <v>2026</v>
      </c>
      <c r="E68" s="14">
        <f>MONTH(tblTransaksi[[#This Row],[Tanggal]])</f>
        <v>2</v>
      </c>
      <c r="F68" s="1" t="s">
        <v>31</v>
      </c>
      <c r="G68" s="1" t="str">
        <f>IFERROR(_xlfn.XLOOKUP(tblTransaksi[[#This Row],[Kode Produk]],Master_Data!$A$7:$A$25,Master_Data!$B$7:$B$25),"")</f>
        <v>Xiaomi Redmi 14C</v>
      </c>
      <c r="H68" s="1" t="str">
        <f>IFERROR(_xlfn.XLOOKUP(tblTransaksi[[#This Row],[Kode Produk]],Master_Data!$A$7:$A$25,Master_Data!$C$7:$C$25),"")</f>
        <v>Entry-Level</v>
      </c>
      <c r="I68" s="1" t="s">
        <v>85</v>
      </c>
      <c r="J68" s="1" t="str">
        <f>IFERROR(_xlfn.XLOOKUP(tblTransaksi[[#This Row],[ID Sales]],Master_Data!$G$7:$G$16,Master_Data!$H$7:$H$16),"")</f>
        <v>Aulia Rahman</v>
      </c>
      <c r="K68" s="1" t="str">
        <f>IFERROR(_xlfn.XLOOKUP(tblTransaksi[[#This Row],[ID Sales]],Master_Data!$G$7:$G$16,Master_Data!$I$7:$I$16),"")</f>
        <v>Palembang</v>
      </c>
      <c r="L68" s="1">
        <v>1</v>
      </c>
      <c r="M68" s="5">
        <f>IFERROR(_xlfn.XLOOKUP(tblTransaksi[[#This Row],[Kode Produk]],Master_Data!$A$7:$A$25,Master_Data!$D$7:$D$25),"")</f>
        <v>1499000</v>
      </c>
      <c r="N68" s="11">
        <v>0.05</v>
      </c>
      <c r="O68" s="5">
        <f>IF(OR(tblTransaksi[[#This Row],[Qty]]="",tblTransaksi[[#This Row],[Harga Satuan]]=""),"",tblTransaksi[[#This Row],[Qty]]*tblTransaksi[[#This Row],[Harga Satuan]]*(1-tblTransaksi[[#This Row],[Diskon (%)]]))</f>
        <v>1424050</v>
      </c>
      <c r="P68" s="1" t="s">
        <v>18</v>
      </c>
    </row>
    <row r="69" spans="1:16" x14ac:dyDescent="0.25">
      <c r="A69" s="1" t="s">
        <v>482</v>
      </c>
      <c r="B69" s="10">
        <v>46078</v>
      </c>
      <c r="C69" s="12" t="str">
        <f>TEXT(tblTransaksi[[#This Row],[Tanggal]],"mmmm")</f>
        <v>February</v>
      </c>
      <c r="D69" s="1">
        <f>YEAR(tblTransaksi[[#This Row],[Tanggal]])</f>
        <v>2026</v>
      </c>
      <c r="E69" s="14">
        <f>MONTH(tblTransaksi[[#This Row],[Tanggal]])</f>
        <v>2</v>
      </c>
      <c r="F69" s="1" t="s">
        <v>26</v>
      </c>
      <c r="G69" s="1" t="str">
        <f>IFERROR(_xlfn.XLOOKUP(tblTransaksi[[#This Row],[Kode Produk]],Master_Data!$A$7:$A$25,Master_Data!$B$7:$B$25),"")</f>
        <v>Samsung Galaxy A36 5G</v>
      </c>
      <c r="H69" s="1" t="str">
        <f>IFERROR(_xlfn.XLOOKUP(tblTransaksi[[#This Row],[Kode Produk]],Master_Data!$A$7:$A$25,Master_Data!$C$7:$C$25),"")</f>
        <v>Mid-Range</v>
      </c>
      <c r="I69" s="1" t="s">
        <v>72</v>
      </c>
      <c r="J69" s="1" t="str">
        <f>IFERROR(_xlfn.XLOOKUP(tblTransaksi[[#This Row],[ID Sales]],Master_Data!$G$7:$G$16,Master_Data!$H$7:$H$16),"")</f>
        <v>Kevin Wijaya</v>
      </c>
      <c r="K69" s="1" t="str">
        <f>IFERROR(_xlfn.XLOOKUP(tblTransaksi[[#This Row],[ID Sales]],Master_Data!$G$7:$G$16,Master_Data!$I$7:$I$16),"")</f>
        <v>Surabaya</v>
      </c>
      <c r="L69" s="1">
        <v>1</v>
      </c>
      <c r="M69" s="5">
        <f>IFERROR(_xlfn.XLOOKUP(tblTransaksi[[#This Row],[Kode Produk]],Master_Data!$A$7:$A$25,Master_Data!$D$7:$D$25),"")</f>
        <v>5199000</v>
      </c>
      <c r="N69" s="11">
        <v>0.1</v>
      </c>
      <c r="O69" s="5">
        <f>IF(OR(tblTransaksi[[#This Row],[Qty]]="",tblTransaksi[[#This Row],[Harga Satuan]]=""),"",tblTransaksi[[#This Row],[Qty]]*tblTransaksi[[#This Row],[Harga Satuan]]*(1-tblTransaksi[[#This Row],[Diskon (%)]]))</f>
        <v>4679100</v>
      </c>
      <c r="P69" s="1" t="s">
        <v>19</v>
      </c>
    </row>
    <row r="70" spans="1:16" x14ac:dyDescent="0.25">
      <c r="A70" s="1" t="s">
        <v>215</v>
      </c>
      <c r="B70" s="10">
        <v>46080</v>
      </c>
      <c r="C70" s="12" t="str">
        <f>TEXT(tblTransaksi[[#This Row],[Tanggal]],"mmmm")</f>
        <v>February</v>
      </c>
      <c r="D70" s="1">
        <f>YEAR(tblTransaksi[[#This Row],[Tanggal]])</f>
        <v>2026</v>
      </c>
      <c r="E70" s="14">
        <f>MONTH(tblTransaksi[[#This Row],[Tanggal]])</f>
        <v>2</v>
      </c>
      <c r="F70" s="1" t="s">
        <v>46</v>
      </c>
      <c r="G70" s="1" t="str">
        <f>IFERROR(_xlfn.XLOOKUP(tblTransaksi[[#This Row],[Kode Produk]],Master_Data!$A$7:$A$25,Master_Data!$B$7:$B$25),"")</f>
        <v>vivo V50</v>
      </c>
      <c r="H70" s="1" t="str">
        <f>IFERROR(_xlfn.XLOOKUP(tblTransaksi[[#This Row],[Kode Produk]],Master_Data!$A$7:$A$25,Master_Data!$C$7:$C$25),"")</f>
        <v>Mid-Range</v>
      </c>
      <c r="I70" s="1" t="s">
        <v>70</v>
      </c>
      <c r="J70" s="1" t="str">
        <f>IFERROR(_xlfn.XLOOKUP(tblTransaksi[[#This Row],[ID Sales]],Master_Data!$G$7:$G$16,Master_Data!$H$7:$H$16),"")</f>
        <v>Fajar Nugroho</v>
      </c>
      <c r="K70" s="1" t="str">
        <f>IFERROR(_xlfn.XLOOKUP(tblTransaksi[[#This Row],[ID Sales]],Master_Data!$G$7:$G$16,Master_Data!$I$7:$I$16),"")</f>
        <v>Bandung</v>
      </c>
      <c r="L70" s="1">
        <v>2</v>
      </c>
      <c r="M70" s="5">
        <f>IFERROR(_xlfn.XLOOKUP(tblTransaksi[[#This Row],[Kode Produk]],Master_Data!$A$7:$A$25,Master_Data!$D$7:$D$25),"")</f>
        <v>6999000</v>
      </c>
      <c r="N70" s="11">
        <v>0.1</v>
      </c>
      <c r="O70" s="5">
        <f>IF(OR(tblTransaksi[[#This Row],[Qty]]="",tblTransaksi[[#This Row],[Harga Satuan]]=""),"",tblTransaksi[[#This Row],[Qty]]*tblTransaksi[[#This Row],[Harga Satuan]]*(1-tblTransaksi[[#This Row],[Diskon (%)]]))</f>
        <v>12598200</v>
      </c>
      <c r="P70" s="1" t="s">
        <v>17</v>
      </c>
    </row>
    <row r="71" spans="1:16" x14ac:dyDescent="0.25">
      <c r="A71" s="1" t="s">
        <v>355</v>
      </c>
      <c r="B71" s="10">
        <v>46080</v>
      </c>
      <c r="C71" s="12" t="str">
        <f>TEXT(tblTransaksi[[#This Row],[Tanggal]],"mmmm")</f>
        <v>February</v>
      </c>
      <c r="D71" s="1">
        <f>YEAR(tblTransaksi[[#This Row],[Tanggal]])</f>
        <v>2026</v>
      </c>
      <c r="E71" s="14">
        <f>MONTH(tblTransaksi[[#This Row],[Tanggal]])</f>
        <v>2</v>
      </c>
      <c r="F71" s="1" t="s">
        <v>44</v>
      </c>
      <c r="G71" s="1" t="str">
        <f>IFERROR(_xlfn.XLOOKUP(tblTransaksi[[#This Row],[Kode Produk]],Master_Data!$A$7:$A$25,Master_Data!$B$7:$B$25),"")</f>
        <v>vivo Y29</v>
      </c>
      <c r="H71" s="1" t="str">
        <f>IFERROR(_xlfn.XLOOKUP(tblTransaksi[[#This Row],[Kode Produk]],Master_Data!$A$7:$A$25,Master_Data!$C$7:$C$25),"")</f>
        <v>Entry-Level</v>
      </c>
      <c r="I71" s="1" t="s">
        <v>82</v>
      </c>
      <c r="J71" s="1" t="str">
        <f>IFERROR(_xlfn.XLOOKUP(tblTransaksi[[#This Row],[ID Sales]],Master_Data!$G$7:$G$16,Master_Data!$H$7:$H$16),"")</f>
        <v>Reza Maulana</v>
      </c>
      <c r="K71" s="1" t="str">
        <f>IFERROR(_xlfn.XLOOKUP(tblTransaksi[[#This Row],[ID Sales]],Master_Data!$G$7:$G$16,Master_Data!$I$7:$I$16),"")</f>
        <v>Palembang</v>
      </c>
      <c r="L71" s="1">
        <v>3</v>
      </c>
      <c r="M71" s="5">
        <f>IFERROR(_xlfn.XLOOKUP(tblTransaksi[[#This Row],[Kode Produk]],Master_Data!$A$7:$A$25,Master_Data!$D$7:$D$25),"")</f>
        <v>2399000</v>
      </c>
      <c r="N71" s="11">
        <v>0.1</v>
      </c>
      <c r="O71" s="5">
        <f>IF(OR(tblTransaksi[[#This Row],[Qty]]="",tblTransaksi[[#This Row],[Harga Satuan]]=""),"",tblTransaksi[[#This Row],[Qty]]*tblTransaksi[[#This Row],[Harga Satuan]]*(1-tblTransaksi[[#This Row],[Diskon (%)]]))</f>
        <v>6477300</v>
      </c>
      <c r="P71" s="1" t="s">
        <v>18</v>
      </c>
    </row>
    <row r="72" spans="1:16" x14ac:dyDescent="0.25">
      <c r="A72" s="1" t="s">
        <v>493</v>
      </c>
      <c r="B72" s="10">
        <v>46082</v>
      </c>
      <c r="C72" s="12" t="str">
        <f>TEXT(tblTransaksi[[#This Row],[Tanggal]],"mmmm")</f>
        <v>March</v>
      </c>
      <c r="D72" s="1">
        <f>YEAR(tblTransaksi[[#This Row],[Tanggal]])</f>
        <v>2026</v>
      </c>
      <c r="E72" s="14">
        <f>MONTH(tblTransaksi[[#This Row],[Tanggal]])</f>
        <v>3</v>
      </c>
      <c r="F72" s="1" t="s">
        <v>26</v>
      </c>
      <c r="G72" s="1" t="str">
        <f>IFERROR(_xlfn.XLOOKUP(tblTransaksi[[#This Row],[Kode Produk]],Master_Data!$A$7:$A$25,Master_Data!$B$7:$B$25),"")</f>
        <v>Samsung Galaxy A36 5G</v>
      </c>
      <c r="H72" s="1" t="str">
        <f>IFERROR(_xlfn.XLOOKUP(tblTransaksi[[#This Row],[Kode Produk]],Master_Data!$A$7:$A$25,Master_Data!$C$7:$C$25),"")</f>
        <v>Mid-Range</v>
      </c>
      <c r="I72" s="1" t="s">
        <v>77</v>
      </c>
      <c r="J72" s="1" t="str">
        <f>IFERROR(_xlfn.XLOOKUP(tblTransaksi[[#This Row],[ID Sales]],Master_Data!$G$7:$G$16,Master_Data!$H$7:$H$16),"")</f>
        <v>Nadia Putri</v>
      </c>
      <c r="K72" s="1" t="str">
        <f>IFERROR(_xlfn.XLOOKUP(tblTransaksi[[#This Row],[ID Sales]],Master_Data!$G$7:$G$16,Master_Data!$I$7:$I$16),"")</f>
        <v>Medan</v>
      </c>
      <c r="L72" s="1">
        <v>1</v>
      </c>
      <c r="M72" s="5">
        <f>IFERROR(_xlfn.XLOOKUP(tblTransaksi[[#This Row],[Kode Produk]],Master_Data!$A$7:$A$25,Master_Data!$D$7:$D$25),"")</f>
        <v>5199000</v>
      </c>
      <c r="N72" s="11">
        <v>0.15</v>
      </c>
      <c r="O72" s="5">
        <f>IF(OR(tblTransaksi[[#This Row],[Qty]]="",tblTransaksi[[#This Row],[Harga Satuan]]=""),"",tblTransaksi[[#This Row],[Qty]]*tblTransaksi[[#This Row],[Harga Satuan]]*(1-tblTransaksi[[#This Row],[Diskon (%)]]))</f>
        <v>4419150</v>
      </c>
      <c r="P72" s="1" t="s">
        <v>19</v>
      </c>
    </row>
    <row r="73" spans="1:16" x14ac:dyDescent="0.25">
      <c r="A73" s="1" t="s">
        <v>241</v>
      </c>
      <c r="B73" s="10">
        <v>46084</v>
      </c>
      <c r="C73" s="12" t="str">
        <f>TEXT(tblTransaksi[[#This Row],[Tanggal]],"mmmm")</f>
        <v>March</v>
      </c>
      <c r="D73" s="1">
        <f>YEAR(tblTransaksi[[#This Row],[Tanggal]])</f>
        <v>2026</v>
      </c>
      <c r="E73" s="14">
        <f>MONTH(tblTransaksi[[#This Row],[Tanggal]])</f>
        <v>3</v>
      </c>
      <c r="F73" s="1" t="s">
        <v>60</v>
      </c>
      <c r="G73" s="1" t="str">
        <f>IFERROR(_xlfn.XLOOKUP(tblTransaksi[[#This Row],[Kode Produk]],Master_Data!$A$7:$A$25,Master_Data!$B$7:$B$25),"")</f>
        <v>iPhone 16</v>
      </c>
      <c r="H73" s="1" t="str">
        <f>IFERROR(_xlfn.XLOOKUP(tblTransaksi[[#This Row],[Kode Produk]],Master_Data!$A$7:$A$25,Master_Data!$C$7:$C$25),"")</f>
        <v>Flagship</v>
      </c>
      <c r="I73" s="1" t="s">
        <v>85</v>
      </c>
      <c r="J73" s="1" t="str">
        <f>IFERROR(_xlfn.XLOOKUP(tblTransaksi[[#This Row],[ID Sales]],Master_Data!$G$7:$G$16,Master_Data!$H$7:$H$16),"")</f>
        <v>Aulia Rahman</v>
      </c>
      <c r="K73" s="1" t="str">
        <f>IFERROR(_xlfn.XLOOKUP(tblTransaksi[[#This Row],[ID Sales]],Master_Data!$G$7:$G$16,Master_Data!$I$7:$I$16),"")</f>
        <v>Palembang</v>
      </c>
      <c r="L73" s="1">
        <v>2</v>
      </c>
      <c r="M73" s="5">
        <f>IFERROR(_xlfn.XLOOKUP(tblTransaksi[[#This Row],[Kode Produk]],Master_Data!$A$7:$A$25,Master_Data!$D$7:$D$25),"")</f>
        <v>14999000</v>
      </c>
      <c r="N73" s="11">
        <v>0</v>
      </c>
      <c r="O73" s="5">
        <f>IF(OR(tblTransaksi[[#This Row],[Qty]]="",tblTransaksi[[#This Row],[Harga Satuan]]=""),"",tblTransaksi[[#This Row],[Qty]]*tblTransaksi[[#This Row],[Harga Satuan]]*(1-tblTransaksi[[#This Row],[Diskon (%)]]))</f>
        <v>29998000</v>
      </c>
      <c r="P73" s="1" t="s">
        <v>19</v>
      </c>
    </row>
    <row r="74" spans="1:16" x14ac:dyDescent="0.25">
      <c r="A74" s="1" t="s">
        <v>555</v>
      </c>
      <c r="B74" s="10">
        <v>46086</v>
      </c>
      <c r="C74" s="12" t="str">
        <f>TEXT(tblTransaksi[[#This Row],[Tanggal]],"mmmm")</f>
        <v>March</v>
      </c>
      <c r="D74" s="1">
        <f>YEAR(tblTransaksi[[#This Row],[Tanggal]])</f>
        <v>2026</v>
      </c>
      <c r="E74" s="14">
        <f>MONTH(tblTransaksi[[#This Row],[Tanggal]])</f>
        <v>3</v>
      </c>
      <c r="F74" s="1" t="s">
        <v>28</v>
      </c>
      <c r="G74" s="1" t="str">
        <f>IFERROR(_xlfn.XLOOKUP(tblTransaksi[[#This Row],[Kode Produk]],Master_Data!$A$7:$A$25,Master_Data!$B$7:$B$25),"")</f>
        <v>Samsung Galaxy S25</v>
      </c>
      <c r="H74" s="1" t="str">
        <f>IFERROR(_xlfn.XLOOKUP(tblTransaksi[[#This Row],[Kode Produk]],Master_Data!$A$7:$A$25,Master_Data!$C$7:$C$25),"")</f>
        <v>Flagship</v>
      </c>
      <c r="I74" s="1" t="s">
        <v>67</v>
      </c>
      <c r="J74" s="1" t="str">
        <f>IFERROR(_xlfn.XLOOKUP(tblTransaksi[[#This Row],[ID Sales]],Master_Data!$G$7:$G$16,Master_Data!$H$7:$H$16),"")</f>
        <v>Dimas Saputra</v>
      </c>
      <c r="K74" s="1" t="str">
        <f>IFERROR(_xlfn.XLOOKUP(tblTransaksi[[#This Row],[ID Sales]],Master_Data!$G$7:$G$16,Master_Data!$I$7:$I$16),"")</f>
        <v>Bandung</v>
      </c>
      <c r="L74" s="1">
        <v>2</v>
      </c>
      <c r="M74" s="5">
        <f>IFERROR(_xlfn.XLOOKUP(tblTransaksi[[#This Row],[Kode Produk]],Master_Data!$A$7:$A$25,Master_Data!$D$7:$D$25),"")</f>
        <v>14999000</v>
      </c>
      <c r="N74" s="11">
        <v>0.1</v>
      </c>
      <c r="O74" s="5">
        <f>IF(OR(tblTransaksi[[#This Row],[Qty]]="",tblTransaksi[[#This Row],[Harga Satuan]]=""),"",tblTransaksi[[#This Row],[Qty]]*tblTransaksi[[#This Row],[Harga Satuan]]*(1-tblTransaksi[[#This Row],[Diskon (%)]]))</f>
        <v>26998200</v>
      </c>
      <c r="P74" s="1" t="s">
        <v>19</v>
      </c>
    </row>
    <row r="75" spans="1:16" x14ac:dyDescent="0.25">
      <c r="A75" s="1" t="s">
        <v>574</v>
      </c>
      <c r="B75" s="10">
        <v>46087</v>
      </c>
      <c r="C75" s="12" t="str">
        <f>TEXT(tblTransaksi[[#This Row],[Tanggal]],"mmmm")</f>
        <v>March</v>
      </c>
      <c r="D75" s="1">
        <f>YEAR(tblTransaksi[[#This Row],[Tanggal]])</f>
        <v>2026</v>
      </c>
      <c r="E75" s="14">
        <f>MONTH(tblTransaksi[[#This Row],[Tanggal]])</f>
        <v>3</v>
      </c>
      <c r="F75" s="1" t="s">
        <v>56</v>
      </c>
      <c r="G75" s="1" t="str">
        <f>IFERROR(_xlfn.XLOOKUP(tblTransaksi[[#This Row],[Kode Produk]],Master_Data!$A$7:$A$25,Master_Data!$B$7:$B$25),"")</f>
        <v>iPhone 13</v>
      </c>
      <c r="H75" s="1" t="str">
        <f>IFERROR(_xlfn.XLOOKUP(tblTransaksi[[#This Row],[Kode Produk]],Master_Data!$A$7:$A$25,Master_Data!$C$7:$C$25),"")</f>
        <v>Upper Mid-Range</v>
      </c>
      <c r="I75" s="1" t="s">
        <v>70</v>
      </c>
      <c r="J75" s="1" t="str">
        <f>IFERROR(_xlfn.XLOOKUP(tblTransaksi[[#This Row],[ID Sales]],Master_Data!$G$7:$G$16,Master_Data!$H$7:$H$16),"")</f>
        <v>Fajar Nugroho</v>
      </c>
      <c r="K75" s="1" t="str">
        <f>IFERROR(_xlfn.XLOOKUP(tblTransaksi[[#This Row],[ID Sales]],Master_Data!$G$7:$G$16,Master_Data!$I$7:$I$16),"")</f>
        <v>Bandung</v>
      </c>
      <c r="L75" s="1">
        <v>2</v>
      </c>
      <c r="M75" s="5">
        <f>IFERROR(_xlfn.XLOOKUP(tblTransaksi[[#This Row],[Kode Produk]],Master_Data!$A$7:$A$25,Master_Data!$D$7:$D$25),"")</f>
        <v>8499000</v>
      </c>
      <c r="N75" s="11">
        <v>0</v>
      </c>
      <c r="O75" s="5">
        <f>IF(OR(tblTransaksi[[#This Row],[Qty]]="",tblTransaksi[[#This Row],[Harga Satuan]]=""),"",tblTransaksi[[#This Row],[Qty]]*tblTransaksi[[#This Row],[Harga Satuan]]*(1-tblTransaksi[[#This Row],[Diskon (%)]]))</f>
        <v>16998000</v>
      </c>
      <c r="P75" s="1" t="s">
        <v>19</v>
      </c>
    </row>
    <row r="76" spans="1:16" x14ac:dyDescent="0.25">
      <c r="A76" s="1" t="s">
        <v>288</v>
      </c>
      <c r="B76" s="10">
        <v>46088</v>
      </c>
      <c r="C76" s="12" t="str">
        <f>TEXT(tblTransaksi[[#This Row],[Tanggal]],"mmmm")</f>
        <v>March</v>
      </c>
      <c r="D76" s="1">
        <f>YEAR(tblTransaksi[[#This Row],[Tanggal]])</f>
        <v>2026</v>
      </c>
      <c r="E76" s="14">
        <f>MONTH(tblTransaksi[[#This Row],[Tanggal]])</f>
        <v>3</v>
      </c>
      <c r="F76" s="1" t="s">
        <v>52</v>
      </c>
      <c r="G76" s="1" t="str">
        <f>IFERROR(_xlfn.XLOOKUP(tblTransaksi[[#This Row],[Kode Produk]],Master_Data!$A$7:$A$25,Master_Data!$B$7:$B$25),"")</f>
        <v>Infinix Hot 50</v>
      </c>
      <c r="H76" s="1" t="str">
        <f>IFERROR(_xlfn.XLOOKUP(tblTransaksi[[#This Row],[Kode Produk]],Master_Data!$A$7:$A$25,Master_Data!$C$7:$C$25),"")</f>
        <v>Entry-Level</v>
      </c>
      <c r="I76" s="1" t="s">
        <v>77</v>
      </c>
      <c r="J76" s="1" t="str">
        <f>IFERROR(_xlfn.XLOOKUP(tblTransaksi[[#This Row],[ID Sales]],Master_Data!$G$7:$G$16,Master_Data!$H$7:$H$16),"")</f>
        <v>Nadia Putri</v>
      </c>
      <c r="K76" s="1" t="str">
        <f>IFERROR(_xlfn.XLOOKUP(tblTransaksi[[#This Row],[ID Sales]],Master_Data!$G$7:$G$16,Master_Data!$I$7:$I$16),"")</f>
        <v>Medan</v>
      </c>
      <c r="L76" s="1">
        <v>2</v>
      </c>
      <c r="M76" s="5">
        <f>IFERROR(_xlfn.XLOOKUP(tblTransaksi[[#This Row],[Kode Produk]],Master_Data!$A$7:$A$25,Master_Data!$D$7:$D$25),"")</f>
        <v>1699000</v>
      </c>
      <c r="N76" s="11">
        <v>0.1</v>
      </c>
      <c r="O76" s="5">
        <f>IF(OR(tblTransaksi[[#This Row],[Qty]]="",tblTransaksi[[#This Row],[Harga Satuan]]=""),"",tblTransaksi[[#This Row],[Qty]]*tblTransaksi[[#This Row],[Harga Satuan]]*(1-tblTransaksi[[#This Row],[Diskon (%)]]))</f>
        <v>3058200</v>
      </c>
      <c r="P76" s="1" t="s">
        <v>17</v>
      </c>
    </row>
    <row r="77" spans="1:16" x14ac:dyDescent="0.25">
      <c r="A77" s="1" t="s">
        <v>451</v>
      </c>
      <c r="B77" s="10">
        <v>46088</v>
      </c>
      <c r="C77" s="12" t="str">
        <f>TEXT(tblTransaksi[[#This Row],[Tanggal]],"mmmm")</f>
        <v>March</v>
      </c>
      <c r="D77" s="1">
        <f>YEAR(tblTransaksi[[#This Row],[Tanggal]])</f>
        <v>2026</v>
      </c>
      <c r="E77" s="14">
        <f>MONTH(tblTransaksi[[#This Row],[Tanggal]])</f>
        <v>3</v>
      </c>
      <c r="F77" s="1" t="s">
        <v>35</v>
      </c>
      <c r="G77" s="1" t="str">
        <f>IFERROR(_xlfn.XLOOKUP(tblTransaksi[[#This Row],[Kode Produk]],Master_Data!$A$7:$A$25,Master_Data!$B$7:$B$25),"")</f>
        <v>Xiaomi 14T</v>
      </c>
      <c r="H77" s="1" t="str">
        <f>IFERROR(_xlfn.XLOOKUP(tblTransaksi[[#This Row],[Kode Produk]],Master_Data!$A$7:$A$25,Master_Data!$C$7:$C$25),"")</f>
        <v>Upper Mid-Range</v>
      </c>
      <c r="I77" s="1" t="s">
        <v>75</v>
      </c>
      <c r="J77" s="1" t="str">
        <f>IFERROR(_xlfn.XLOOKUP(tblTransaksi[[#This Row],[ID Sales]],Master_Data!$G$7:$G$16,Master_Data!$H$7:$H$16),"")</f>
        <v>Arif Setiawan</v>
      </c>
      <c r="K77" s="1" t="str">
        <f>IFERROR(_xlfn.XLOOKUP(tblTransaksi[[#This Row],[ID Sales]],Master_Data!$G$7:$G$16,Master_Data!$I$7:$I$16),"")</f>
        <v>Surabaya</v>
      </c>
      <c r="L77" s="1">
        <v>5</v>
      </c>
      <c r="M77" s="5">
        <f>IFERROR(_xlfn.XLOOKUP(tblTransaksi[[#This Row],[Kode Produk]],Master_Data!$A$7:$A$25,Master_Data!$D$7:$D$25),"")</f>
        <v>6499000</v>
      </c>
      <c r="N77" s="11">
        <v>0.05</v>
      </c>
      <c r="O77" s="5">
        <f>IF(OR(tblTransaksi[[#This Row],[Qty]]="",tblTransaksi[[#This Row],[Harga Satuan]]=""),"",tblTransaksi[[#This Row],[Qty]]*tblTransaksi[[#This Row],[Harga Satuan]]*(1-tblTransaksi[[#This Row],[Diskon (%)]]))</f>
        <v>30870250</v>
      </c>
      <c r="P77" s="1" t="s">
        <v>87</v>
      </c>
    </row>
    <row r="78" spans="1:16" x14ac:dyDescent="0.25">
      <c r="A78" s="1" t="s">
        <v>536</v>
      </c>
      <c r="B78" s="10">
        <v>46088</v>
      </c>
      <c r="C78" s="12" t="str">
        <f>TEXT(tblTransaksi[[#This Row],[Tanggal]],"mmmm")</f>
        <v>March</v>
      </c>
      <c r="D78" s="1">
        <f>YEAR(tblTransaksi[[#This Row],[Tanggal]])</f>
        <v>2026</v>
      </c>
      <c r="E78" s="14">
        <f>MONTH(tblTransaksi[[#This Row],[Tanggal]])</f>
        <v>3</v>
      </c>
      <c r="F78" s="1" t="s">
        <v>33</v>
      </c>
      <c r="G78" s="1" t="str">
        <f>IFERROR(_xlfn.XLOOKUP(tblTransaksi[[#This Row],[Kode Produk]],Master_Data!$A$7:$A$25,Master_Data!$B$7:$B$25),"")</f>
        <v>Xiaomi Redmi Note 14</v>
      </c>
      <c r="H78" s="1" t="str">
        <f>IFERROR(_xlfn.XLOOKUP(tblTransaksi[[#This Row],[Kode Produk]],Master_Data!$A$7:$A$25,Master_Data!$C$7:$C$25),"")</f>
        <v>Mid-Range</v>
      </c>
      <c r="I78" s="1" t="s">
        <v>62</v>
      </c>
      <c r="J78" s="1" t="str">
        <f>IFERROR(_xlfn.XLOOKUP(tblTransaksi[[#This Row],[ID Sales]],Master_Data!$G$7:$G$16,Master_Data!$H$7:$H$16),"")</f>
        <v>Andi Pratama</v>
      </c>
      <c r="K78" s="1" t="str">
        <f>IFERROR(_xlfn.XLOOKUP(tblTransaksi[[#This Row],[ID Sales]],Master_Data!$G$7:$G$16,Master_Data!$I$7:$I$16),"")</f>
        <v>Jakarta</v>
      </c>
      <c r="L78" s="1">
        <v>4</v>
      </c>
      <c r="M78" s="5">
        <f>IFERROR(_xlfn.XLOOKUP(tblTransaksi[[#This Row],[Kode Produk]],Master_Data!$A$7:$A$25,Master_Data!$D$7:$D$25),"")</f>
        <v>2799000</v>
      </c>
      <c r="N78" s="11">
        <v>0.05</v>
      </c>
      <c r="O78" s="5">
        <f>IF(OR(tblTransaksi[[#This Row],[Qty]]="",tblTransaksi[[#This Row],[Harga Satuan]]=""),"",tblTransaksi[[#This Row],[Qty]]*tblTransaksi[[#This Row],[Harga Satuan]]*(1-tblTransaksi[[#This Row],[Diskon (%)]]))</f>
        <v>10636200</v>
      </c>
      <c r="P78" s="1" t="s">
        <v>17</v>
      </c>
    </row>
    <row r="79" spans="1:16" x14ac:dyDescent="0.25">
      <c r="A79" s="1" t="s">
        <v>204</v>
      </c>
      <c r="B79" s="10">
        <v>46090</v>
      </c>
      <c r="C79" s="12" t="str">
        <f>TEXT(tblTransaksi[[#This Row],[Tanggal]],"mmmm")</f>
        <v>March</v>
      </c>
      <c r="D79" s="1">
        <f>YEAR(tblTransaksi[[#This Row],[Tanggal]])</f>
        <v>2026</v>
      </c>
      <c r="E79" s="14">
        <f>MONTH(tblTransaksi[[#This Row],[Tanggal]])</f>
        <v>3</v>
      </c>
      <c r="F79" s="1" t="s">
        <v>33</v>
      </c>
      <c r="G79" s="1" t="str">
        <f>IFERROR(_xlfn.XLOOKUP(tblTransaksi[[#This Row],[Kode Produk]],Master_Data!$A$7:$A$25,Master_Data!$B$7:$B$25),"")</f>
        <v>Xiaomi Redmi Note 14</v>
      </c>
      <c r="H79" s="1" t="str">
        <f>IFERROR(_xlfn.XLOOKUP(tblTransaksi[[#This Row],[Kode Produk]],Master_Data!$A$7:$A$25,Master_Data!$C$7:$C$25),"")</f>
        <v>Mid-Range</v>
      </c>
      <c r="I79" s="1" t="s">
        <v>67</v>
      </c>
      <c r="J79" s="1" t="str">
        <f>IFERROR(_xlfn.XLOOKUP(tblTransaksi[[#This Row],[ID Sales]],Master_Data!$G$7:$G$16,Master_Data!$H$7:$H$16),"")</f>
        <v>Dimas Saputra</v>
      </c>
      <c r="K79" s="1" t="str">
        <f>IFERROR(_xlfn.XLOOKUP(tblTransaksi[[#This Row],[ID Sales]],Master_Data!$G$7:$G$16,Master_Data!$I$7:$I$16),"")</f>
        <v>Bandung</v>
      </c>
      <c r="L79" s="1">
        <v>1</v>
      </c>
      <c r="M79" s="5">
        <f>IFERROR(_xlfn.XLOOKUP(tblTransaksi[[#This Row],[Kode Produk]],Master_Data!$A$7:$A$25,Master_Data!$D$7:$D$25),"")</f>
        <v>2799000</v>
      </c>
      <c r="N79" s="11">
        <v>0.1</v>
      </c>
      <c r="O79" s="5">
        <f>IF(OR(tblTransaksi[[#This Row],[Qty]]="",tblTransaksi[[#This Row],[Harga Satuan]]=""),"",tblTransaksi[[#This Row],[Qty]]*tblTransaksi[[#This Row],[Harga Satuan]]*(1-tblTransaksi[[#This Row],[Diskon (%)]]))</f>
        <v>2519100</v>
      </c>
      <c r="P79" s="1" t="s">
        <v>18</v>
      </c>
    </row>
    <row r="80" spans="1:16" x14ac:dyDescent="0.25">
      <c r="A80" s="1" t="s">
        <v>548</v>
      </c>
      <c r="B80" s="10">
        <v>46090</v>
      </c>
      <c r="C80" s="12" t="str">
        <f>TEXT(tblTransaksi[[#This Row],[Tanggal]],"mmmm")</f>
        <v>March</v>
      </c>
      <c r="D80" s="1">
        <f>YEAR(tblTransaksi[[#This Row],[Tanggal]])</f>
        <v>2026</v>
      </c>
      <c r="E80" s="14">
        <f>MONTH(tblTransaksi[[#This Row],[Tanggal]])</f>
        <v>3</v>
      </c>
      <c r="F80" s="1" t="s">
        <v>48</v>
      </c>
      <c r="G80" s="1" t="str">
        <f>IFERROR(_xlfn.XLOOKUP(tblTransaksi[[#This Row],[Kode Produk]],Master_Data!$A$7:$A$25,Master_Data!$B$7:$B$25),"")</f>
        <v>realme C75</v>
      </c>
      <c r="H80" s="1" t="str">
        <f>IFERROR(_xlfn.XLOOKUP(tblTransaksi[[#This Row],[Kode Produk]],Master_Data!$A$7:$A$25,Master_Data!$C$7:$C$25),"")</f>
        <v>Entry-Level</v>
      </c>
      <c r="I80" s="1" t="s">
        <v>80</v>
      </c>
      <c r="J80" s="1" t="str">
        <f>IFERROR(_xlfn.XLOOKUP(tblTransaksi[[#This Row],[ID Sales]],Master_Data!$G$7:$G$16,Master_Data!$H$7:$H$16),"")</f>
        <v>Salsa Maharani</v>
      </c>
      <c r="K80" s="1" t="str">
        <f>IFERROR(_xlfn.XLOOKUP(tblTransaksi[[#This Row],[ID Sales]],Master_Data!$G$7:$G$16,Master_Data!$I$7:$I$16),"")</f>
        <v>Medan</v>
      </c>
      <c r="L80" s="1">
        <v>1</v>
      </c>
      <c r="M80" s="5">
        <f>IFERROR(_xlfn.XLOOKUP(tblTransaksi[[#This Row],[Kode Produk]],Master_Data!$A$7:$A$25,Master_Data!$D$7:$D$25),"")</f>
        <v>2299000</v>
      </c>
      <c r="N80" s="11">
        <v>0</v>
      </c>
      <c r="O80" s="5">
        <f>IF(OR(tblTransaksi[[#This Row],[Qty]]="",tblTransaksi[[#This Row],[Harga Satuan]]=""),"",tblTransaksi[[#This Row],[Qty]]*tblTransaksi[[#This Row],[Harga Satuan]]*(1-tblTransaksi[[#This Row],[Diskon (%)]]))</f>
        <v>2299000</v>
      </c>
      <c r="P80" s="1" t="s">
        <v>17</v>
      </c>
    </row>
    <row r="81" spans="1:16" x14ac:dyDescent="0.25">
      <c r="A81" s="1" t="s">
        <v>542</v>
      </c>
      <c r="B81" s="10">
        <v>46091</v>
      </c>
      <c r="C81" s="12" t="str">
        <f>TEXT(tblTransaksi[[#This Row],[Tanggal]],"mmmm")</f>
        <v>March</v>
      </c>
      <c r="D81" s="1">
        <f>YEAR(tblTransaksi[[#This Row],[Tanggal]])</f>
        <v>2026</v>
      </c>
      <c r="E81" s="14">
        <f>MONTH(tblTransaksi[[#This Row],[Tanggal]])</f>
        <v>3</v>
      </c>
      <c r="F81" s="1" t="s">
        <v>21</v>
      </c>
      <c r="G81" s="1" t="str">
        <f>IFERROR(_xlfn.XLOOKUP(tblTransaksi[[#This Row],[Kode Produk]],Master_Data!$A$7:$A$25,Master_Data!$B$7:$B$25),"")</f>
        <v>Samsung Galaxy A06</v>
      </c>
      <c r="H81" s="1" t="str">
        <f>IFERROR(_xlfn.XLOOKUP(tblTransaksi[[#This Row],[Kode Produk]],Master_Data!$A$7:$A$25,Master_Data!$C$7:$C$25),"")</f>
        <v>Entry-Level</v>
      </c>
      <c r="I81" s="1" t="s">
        <v>70</v>
      </c>
      <c r="J81" s="1" t="str">
        <f>IFERROR(_xlfn.XLOOKUP(tblTransaksi[[#This Row],[ID Sales]],Master_Data!$G$7:$G$16,Master_Data!$H$7:$H$16),"")</f>
        <v>Fajar Nugroho</v>
      </c>
      <c r="K81" s="1" t="str">
        <f>IFERROR(_xlfn.XLOOKUP(tblTransaksi[[#This Row],[ID Sales]],Master_Data!$G$7:$G$16,Master_Data!$I$7:$I$16),"")</f>
        <v>Bandung</v>
      </c>
      <c r="L81" s="1">
        <v>2</v>
      </c>
      <c r="M81" s="5">
        <f>IFERROR(_xlfn.XLOOKUP(tblTransaksi[[#This Row],[Kode Produk]],Master_Data!$A$7:$A$25,Master_Data!$D$7:$D$25),"")</f>
        <v>1699000</v>
      </c>
      <c r="N81" s="11">
        <v>0</v>
      </c>
      <c r="O81" s="5">
        <f>IF(OR(tblTransaksi[[#This Row],[Qty]]="",tblTransaksi[[#This Row],[Harga Satuan]]=""),"",tblTransaksi[[#This Row],[Qty]]*tblTransaksi[[#This Row],[Harga Satuan]]*(1-tblTransaksi[[#This Row],[Diskon (%)]]))</f>
        <v>3398000</v>
      </c>
      <c r="P81" s="1" t="s">
        <v>18</v>
      </c>
    </row>
    <row r="82" spans="1:16" x14ac:dyDescent="0.25">
      <c r="A82" s="1" t="s">
        <v>235</v>
      </c>
      <c r="B82" s="10">
        <v>46092</v>
      </c>
      <c r="C82" s="12" t="str">
        <f>TEXT(tblTransaksi[[#This Row],[Tanggal]],"mmmm")</f>
        <v>March</v>
      </c>
      <c r="D82" s="1">
        <f>YEAR(tblTransaksi[[#This Row],[Tanggal]])</f>
        <v>2026</v>
      </c>
      <c r="E82" s="14">
        <f>MONTH(tblTransaksi[[#This Row],[Tanggal]])</f>
        <v>3</v>
      </c>
      <c r="F82" s="1" t="s">
        <v>52</v>
      </c>
      <c r="G82" s="1" t="str">
        <f>IFERROR(_xlfn.XLOOKUP(tblTransaksi[[#This Row],[Kode Produk]],Master_Data!$A$7:$A$25,Master_Data!$B$7:$B$25),"")</f>
        <v>Infinix Hot 50</v>
      </c>
      <c r="H82" s="1" t="str">
        <f>IFERROR(_xlfn.XLOOKUP(tblTransaksi[[#This Row],[Kode Produk]],Master_Data!$A$7:$A$25,Master_Data!$C$7:$C$25),"")</f>
        <v>Entry-Level</v>
      </c>
      <c r="I82" s="1" t="s">
        <v>65</v>
      </c>
      <c r="J82" s="1" t="str">
        <f>IFERROR(_xlfn.XLOOKUP(tblTransaksi[[#This Row],[ID Sales]],Master_Data!$G$7:$G$16,Master_Data!$H$7:$H$16),"")</f>
        <v>Rizky Ramadhan</v>
      </c>
      <c r="K82" s="1" t="str">
        <f>IFERROR(_xlfn.XLOOKUP(tblTransaksi[[#This Row],[ID Sales]],Master_Data!$G$7:$G$16,Master_Data!$I$7:$I$16),"")</f>
        <v>Jakarta</v>
      </c>
      <c r="L82" s="1">
        <v>1</v>
      </c>
      <c r="M82" s="5">
        <f>IFERROR(_xlfn.XLOOKUP(tblTransaksi[[#This Row],[Kode Produk]],Master_Data!$A$7:$A$25,Master_Data!$D$7:$D$25),"")</f>
        <v>1699000</v>
      </c>
      <c r="N82" s="11">
        <v>0.1</v>
      </c>
      <c r="O82" s="5">
        <f>IF(OR(tblTransaksi[[#This Row],[Qty]]="",tblTransaksi[[#This Row],[Harga Satuan]]=""),"",tblTransaksi[[#This Row],[Qty]]*tblTransaksi[[#This Row],[Harga Satuan]]*(1-tblTransaksi[[#This Row],[Diskon (%)]]))</f>
        <v>1529100</v>
      </c>
      <c r="P82" s="1" t="s">
        <v>87</v>
      </c>
    </row>
    <row r="83" spans="1:16" x14ac:dyDescent="0.25">
      <c r="A83" s="1" t="s">
        <v>170</v>
      </c>
      <c r="B83" s="10">
        <v>46093</v>
      </c>
      <c r="C83" s="12" t="str">
        <f>TEXT(tblTransaksi[[#This Row],[Tanggal]],"mmmm")</f>
        <v>March</v>
      </c>
      <c r="D83" s="1">
        <f>YEAR(tblTransaksi[[#This Row],[Tanggal]])</f>
        <v>2026</v>
      </c>
      <c r="E83" s="14">
        <f>MONTH(tblTransaksi[[#This Row],[Tanggal]])</f>
        <v>3</v>
      </c>
      <c r="F83" s="1" t="s">
        <v>35</v>
      </c>
      <c r="G83" s="1" t="str">
        <f>IFERROR(_xlfn.XLOOKUP(tblTransaksi[[#This Row],[Kode Produk]],Master_Data!$A$7:$A$25,Master_Data!$B$7:$B$25),"")</f>
        <v>Xiaomi 14T</v>
      </c>
      <c r="H83" s="1" t="str">
        <f>IFERROR(_xlfn.XLOOKUP(tblTransaksi[[#This Row],[Kode Produk]],Master_Data!$A$7:$A$25,Master_Data!$C$7:$C$25),"")</f>
        <v>Upper Mid-Range</v>
      </c>
      <c r="I83" s="1" t="s">
        <v>65</v>
      </c>
      <c r="J83" s="1" t="str">
        <f>IFERROR(_xlfn.XLOOKUP(tblTransaksi[[#This Row],[ID Sales]],Master_Data!$G$7:$G$16,Master_Data!$H$7:$H$16),"")</f>
        <v>Rizky Ramadhan</v>
      </c>
      <c r="K83" s="1" t="str">
        <f>IFERROR(_xlfn.XLOOKUP(tblTransaksi[[#This Row],[ID Sales]],Master_Data!$G$7:$G$16,Master_Data!$I$7:$I$16),"")</f>
        <v>Jakarta</v>
      </c>
      <c r="L83" s="1">
        <v>3</v>
      </c>
      <c r="M83" s="5">
        <f>IFERROR(_xlfn.XLOOKUP(tblTransaksi[[#This Row],[Kode Produk]],Master_Data!$A$7:$A$25,Master_Data!$D$7:$D$25),"")</f>
        <v>6499000</v>
      </c>
      <c r="N83" s="11">
        <v>0</v>
      </c>
      <c r="O83" s="5">
        <f>IF(OR(tblTransaksi[[#This Row],[Qty]]="",tblTransaksi[[#This Row],[Harga Satuan]]=""),"",tblTransaksi[[#This Row],[Qty]]*tblTransaksi[[#This Row],[Harga Satuan]]*(1-tblTransaksi[[#This Row],[Diskon (%)]]))</f>
        <v>19497000</v>
      </c>
      <c r="P83" s="1" t="s">
        <v>19</v>
      </c>
    </row>
    <row r="84" spans="1:16" x14ac:dyDescent="0.25">
      <c r="A84" s="1" t="s">
        <v>197</v>
      </c>
      <c r="B84" s="10">
        <v>46093</v>
      </c>
      <c r="C84" s="12" t="str">
        <f>TEXT(tblTransaksi[[#This Row],[Tanggal]],"mmmm")</f>
        <v>March</v>
      </c>
      <c r="D84" s="1">
        <f>YEAR(tblTransaksi[[#This Row],[Tanggal]])</f>
        <v>2026</v>
      </c>
      <c r="E84" s="14">
        <f>MONTH(tblTransaksi[[#This Row],[Tanggal]])</f>
        <v>3</v>
      </c>
      <c r="F84" s="1" t="s">
        <v>48</v>
      </c>
      <c r="G84" s="1" t="str">
        <f>IFERROR(_xlfn.XLOOKUP(tblTransaksi[[#This Row],[Kode Produk]],Master_Data!$A$7:$A$25,Master_Data!$B$7:$B$25),"")</f>
        <v>realme C75</v>
      </c>
      <c r="H84" s="1" t="str">
        <f>IFERROR(_xlfn.XLOOKUP(tblTransaksi[[#This Row],[Kode Produk]],Master_Data!$A$7:$A$25,Master_Data!$C$7:$C$25),"")</f>
        <v>Entry-Level</v>
      </c>
      <c r="I84" s="1" t="s">
        <v>65</v>
      </c>
      <c r="J84" s="1" t="str">
        <f>IFERROR(_xlfn.XLOOKUP(tblTransaksi[[#This Row],[ID Sales]],Master_Data!$G$7:$G$16,Master_Data!$H$7:$H$16),"")</f>
        <v>Rizky Ramadhan</v>
      </c>
      <c r="K84" s="1" t="str">
        <f>IFERROR(_xlfn.XLOOKUP(tblTransaksi[[#This Row],[ID Sales]],Master_Data!$G$7:$G$16,Master_Data!$I$7:$I$16),"")</f>
        <v>Jakarta</v>
      </c>
      <c r="L84" s="1">
        <v>4</v>
      </c>
      <c r="M84" s="5">
        <f>IFERROR(_xlfn.XLOOKUP(tblTransaksi[[#This Row],[Kode Produk]],Master_Data!$A$7:$A$25,Master_Data!$D$7:$D$25),"")</f>
        <v>2299000</v>
      </c>
      <c r="N84" s="11">
        <v>0.05</v>
      </c>
      <c r="O84" s="5">
        <f>IF(OR(tblTransaksi[[#This Row],[Qty]]="",tblTransaksi[[#This Row],[Harga Satuan]]=""),"",tblTransaksi[[#This Row],[Qty]]*tblTransaksi[[#This Row],[Harga Satuan]]*(1-tblTransaksi[[#This Row],[Diskon (%)]]))</f>
        <v>8736200</v>
      </c>
      <c r="P84" s="1" t="s">
        <v>17</v>
      </c>
    </row>
    <row r="85" spans="1:16" x14ac:dyDescent="0.25">
      <c r="A85" s="1" t="s">
        <v>202</v>
      </c>
      <c r="B85" s="10">
        <v>46093</v>
      </c>
      <c r="C85" s="12" t="str">
        <f>TEXT(tblTransaksi[[#This Row],[Tanggal]],"mmmm")</f>
        <v>March</v>
      </c>
      <c r="D85" s="1">
        <f>YEAR(tblTransaksi[[#This Row],[Tanggal]])</f>
        <v>2026</v>
      </c>
      <c r="E85" s="14">
        <f>MONTH(tblTransaksi[[#This Row],[Tanggal]])</f>
        <v>3</v>
      </c>
      <c r="F85" s="1" t="s">
        <v>60</v>
      </c>
      <c r="G85" s="1" t="str">
        <f>IFERROR(_xlfn.XLOOKUP(tblTransaksi[[#This Row],[Kode Produk]],Master_Data!$A$7:$A$25,Master_Data!$B$7:$B$25),"")</f>
        <v>iPhone 16</v>
      </c>
      <c r="H85" s="1" t="str">
        <f>IFERROR(_xlfn.XLOOKUP(tblTransaksi[[#This Row],[Kode Produk]],Master_Data!$A$7:$A$25,Master_Data!$C$7:$C$25),"")</f>
        <v>Flagship</v>
      </c>
      <c r="I85" s="1" t="s">
        <v>80</v>
      </c>
      <c r="J85" s="1" t="str">
        <f>IFERROR(_xlfn.XLOOKUP(tblTransaksi[[#This Row],[ID Sales]],Master_Data!$G$7:$G$16,Master_Data!$H$7:$H$16),"")</f>
        <v>Salsa Maharani</v>
      </c>
      <c r="K85" s="1" t="str">
        <f>IFERROR(_xlfn.XLOOKUP(tblTransaksi[[#This Row],[ID Sales]],Master_Data!$G$7:$G$16,Master_Data!$I$7:$I$16),"")</f>
        <v>Medan</v>
      </c>
      <c r="L85" s="1">
        <v>2</v>
      </c>
      <c r="M85" s="5">
        <f>IFERROR(_xlfn.XLOOKUP(tblTransaksi[[#This Row],[Kode Produk]],Master_Data!$A$7:$A$25,Master_Data!$D$7:$D$25),"")</f>
        <v>14999000</v>
      </c>
      <c r="N85" s="11">
        <v>0</v>
      </c>
      <c r="O85" s="5">
        <f>IF(OR(tblTransaksi[[#This Row],[Qty]]="",tblTransaksi[[#This Row],[Harga Satuan]]=""),"",tblTransaksi[[#This Row],[Qty]]*tblTransaksi[[#This Row],[Harga Satuan]]*(1-tblTransaksi[[#This Row],[Diskon (%)]]))</f>
        <v>29998000</v>
      </c>
      <c r="P85" s="1" t="s">
        <v>87</v>
      </c>
    </row>
    <row r="86" spans="1:16" x14ac:dyDescent="0.25">
      <c r="A86" s="1" t="s">
        <v>190</v>
      </c>
      <c r="B86" s="10">
        <v>46094</v>
      </c>
      <c r="C86" s="12" t="str">
        <f>TEXT(tblTransaksi[[#This Row],[Tanggal]],"mmmm")</f>
        <v>March</v>
      </c>
      <c r="D86" s="1">
        <f>YEAR(tblTransaksi[[#This Row],[Tanggal]])</f>
        <v>2026</v>
      </c>
      <c r="E86" s="14">
        <f>MONTH(tblTransaksi[[#This Row],[Tanggal]])</f>
        <v>3</v>
      </c>
      <c r="F86" s="1" t="s">
        <v>33</v>
      </c>
      <c r="G86" s="1" t="str">
        <f>IFERROR(_xlfn.XLOOKUP(tblTransaksi[[#This Row],[Kode Produk]],Master_Data!$A$7:$A$25,Master_Data!$B$7:$B$25),"")</f>
        <v>Xiaomi Redmi Note 14</v>
      </c>
      <c r="H86" s="1" t="str">
        <f>IFERROR(_xlfn.XLOOKUP(tblTransaksi[[#This Row],[Kode Produk]],Master_Data!$A$7:$A$25,Master_Data!$C$7:$C$25),"")</f>
        <v>Mid-Range</v>
      </c>
      <c r="I86" s="1" t="s">
        <v>85</v>
      </c>
      <c r="J86" s="1" t="str">
        <f>IFERROR(_xlfn.XLOOKUP(tblTransaksi[[#This Row],[ID Sales]],Master_Data!$G$7:$G$16,Master_Data!$H$7:$H$16),"")</f>
        <v>Aulia Rahman</v>
      </c>
      <c r="K86" s="1" t="str">
        <f>IFERROR(_xlfn.XLOOKUP(tblTransaksi[[#This Row],[ID Sales]],Master_Data!$G$7:$G$16,Master_Data!$I$7:$I$16),"")</f>
        <v>Palembang</v>
      </c>
      <c r="L86" s="1">
        <v>1</v>
      </c>
      <c r="M86" s="5">
        <f>IFERROR(_xlfn.XLOOKUP(tblTransaksi[[#This Row],[Kode Produk]],Master_Data!$A$7:$A$25,Master_Data!$D$7:$D$25),"")</f>
        <v>2799000</v>
      </c>
      <c r="N86" s="11">
        <v>0</v>
      </c>
      <c r="O86" s="5">
        <f>IF(OR(tblTransaksi[[#This Row],[Qty]]="",tblTransaksi[[#This Row],[Harga Satuan]]=""),"",tblTransaksi[[#This Row],[Qty]]*tblTransaksi[[#This Row],[Harga Satuan]]*(1-tblTransaksi[[#This Row],[Diskon (%)]]))</f>
        <v>2799000</v>
      </c>
      <c r="P86" s="1" t="s">
        <v>17</v>
      </c>
    </row>
    <row r="87" spans="1:16" x14ac:dyDescent="0.25">
      <c r="A87" s="1" t="s">
        <v>438</v>
      </c>
      <c r="B87" s="10">
        <v>46094</v>
      </c>
      <c r="C87" s="12" t="str">
        <f>TEXT(tblTransaksi[[#This Row],[Tanggal]],"mmmm")</f>
        <v>March</v>
      </c>
      <c r="D87" s="1">
        <f>YEAR(tblTransaksi[[#This Row],[Tanggal]])</f>
        <v>2026</v>
      </c>
      <c r="E87" s="14">
        <f>MONTH(tblTransaksi[[#This Row],[Tanggal]])</f>
        <v>3</v>
      </c>
      <c r="F87" s="1" t="s">
        <v>23</v>
      </c>
      <c r="G87" s="1" t="str">
        <f>IFERROR(_xlfn.XLOOKUP(tblTransaksi[[#This Row],[Kode Produk]],Master_Data!$A$7:$A$25,Master_Data!$B$7:$B$25),"")</f>
        <v>Samsung Galaxy A16 5G</v>
      </c>
      <c r="H87" s="1" t="str">
        <f>IFERROR(_xlfn.XLOOKUP(tblTransaksi[[#This Row],[Kode Produk]],Master_Data!$A$7:$A$25,Master_Data!$C$7:$C$25),"")</f>
        <v>Mid-Range</v>
      </c>
      <c r="I87" s="1" t="s">
        <v>85</v>
      </c>
      <c r="J87" s="1" t="str">
        <f>IFERROR(_xlfn.XLOOKUP(tblTransaksi[[#This Row],[ID Sales]],Master_Data!$G$7:$G$16,Master_Data!$H$7:$H$16),"")</f>
        <v>Aulia Rahman</v>
      </c>
      <c r="K87" s="1" t="str">
        <f>IFERROR(_xlfn.XLOOKUP(tblTransaksi[[#This Row],[ID Sales]],Master_Data!$G$7:$G$16,Master_Data!$I$7:$I$16),"")</f>
        <v>Palembang</v>
      </c>
      <c r="L87" s="1">
        <v>2</v>
      </c>
      <c r="M87" s="5">
        <f>IFERROR(_xlfn.XLOOKUP(tblTransaksi[[#This Row],[Kode Produk]],Master_Data!$A$7:$A$25,Master_Data!$D$7:$D$25),"")</f>
        <v>3199000</v>
      </c>
      <c r="N87" s="11">
        <v>0</v>
      </c>
      <c r="O87" s="5">
        <f>IF(OR(tblTransaksi[[#This Row],[Qty]]="",tblTransaksi[[#This Row],[Harga Satuan]]=""),"",tblTransaksi[[#This Row],[Qty]]*tblTransaksi[[#This Row],[Harga Satuan]]*(1-tblTransaksi[[#This Row],[Diskon (%)]]))</f>
        <v>6398000</v>
      </c>
      <c r="P87" s="1" t="s">
        <v>87</v>
      </c>
    </row>
    <row r="88" spans="1:16" x14ac:dyDescent="0.25">
      <c r="A88" s="1" t="s">
        <v>352</v>
      </c>
      <c r="B88" s="10">
        <v>46095</v>
      </c>
      <c r="C88" s="12" t="str">
        <f>TEXT(tblTransaksi[[#This Row],[Tanggal]],"mmmm")</f>
        <v>March</v>
      </c>
      <c r="D88" s="1">
        <f>YEAR(tblTransaksi[[#This Row],[Tanggal]])</f>
        <v>2026</v>
      </c>
      <c r="E88" s="14">
        <f>MONTH(tblTransaksi[[#This Row],[Tanggal]])</f>
        <v>3</v>
      </c>
      <c r="F88" s="1" t="s">
        <v>21</v>
      </c>
      <c r="G88" s="1" t="str">
        <f>IFERROR(_xlfn.XLOOKUP(tblTransaksi[[#This Row],[Kode Produk]],Master_Data!$A$7:$A$25,Master_Data!$B$7:$B$25),"")</f>
        <v>Samsung Galaxy A06</v>
      </c>
      <c r="H88" s="1" t="str">
        <f>IFERROR(_xlfn.XLOOKUP(tblTransaksi[[#This Row],[Kode Produk]],Master_Data!$A$7:$A$25,Master_Data!$C$7:$C$25),"")</f>
        <v>Entry-Level</v>
      </c>
      <c r="I88" s="1" t="s">
        <v>70</v>
      </c>
      <c r="J88" s="1" t="str">
        <f>IFERROR(_xlfn.XLOOKUP(tblTransaksi[[#This Row],[ID Sales]],Master_Data!$G$7:$G$16,Master_Data!$H$7:$H$16),"")</f>
        <v>Fajar Nugroho</v>
      </c>
      <c r="K88" s="1" t="str">
        <f>IFERROR(_xlfn.XLOOKUP(tblTransaksi[[#This Row],[ID Sales]],Master_Data!$G$7:$G$16,Master_Data!$I$7:$I$16),"")</f>
        <v>Bandung</v>
      </c>
      <c r="L88" s="1">
        <v>3</v>
      </c>
      <c r="M88" s="5">
        <f>IFERROR(_xlfn.XLOOKUP(tblTransaksi[[#This Row],[Kode Produk]],Master_Data!$A$7:$A$25,Master_Data!$D$7:$D$25),"")</f>
        <v>1699000</v>
      </c>
      <c r="N88" s="11">
        <v>0</v>
      </c>
      <c r="O88" s="5">
        <f>IF(OR(tblTransaksi[[#This Row],[Qty]]="",tblTransaksi[[#This Row],[Harga Satuan]]=""),"",tblTransaksi[[#This Row],[Qty]]*tblTransaksi[[#This Row],[Harga Satuan]]*(1-tblTransaksi[[#This Row],[Diskon (%)]]))</f>
        <v>5097000</v>
      </c>
      <c r="P88" s="1" t="s">
        <v>19</v>
      </c>
    </row>
    <row r="89" spans="1:16" x14ac:dyDescent="0.25">
      <c r="A89" s="1" t="s">
        <v>399</v>
      </c>
      <c r="B89" s="10">
        <v>46095</v>
      </c>
      <c r="C89" s="12" t="str">
        <f>TEXT(tblTransaksi[[#This Row],[Tanggal]],"mmmm")</f>
        <v>March</v>
      </c>
      <c r="D89" s="1">
        <f>YEAR(tblTransaksi[[#This Row],[Tanggal]])</f>
        <v>2026</v>
      </c>
      <c r="E89" s="14">
        <f>MONTH(tblTransaksi[[#This Row],[Tanggal]])</f>
        <v>3</v>
      </c>
      <c r="F89" s="1" t="s">
        <v>42</v>
      </c>
      <c r="G89" s="1" t="str">
        <f>IFERROR(_xlfn.XLOOKUP(tblTransaksi[[#This Row],[Kode Produk]],Master_Data!$A$7:$A$25,Master_Data!$B$7:$B$25),"")</f>
        <v>OPPO Find X8</v>
      </c>
      <c r="H89" s="1" t="str">
        <f>IFERROR(_xlfn.XLOOKUP(tblTransaksi[[#This Row],[Kode Produk]],Master_Data!$A$7:$A$25,Master_Data!$C$7:$C$25),"")</f>
        <v>Flagship</v>
      </c>
      <c r="I89" s="1" t="s">
        <v>75</v>
      </c>
      <c r="J89" s="1" t="str">
        <f>IFERROR(_xlfn.XLOOKUP(tblTransaksi[[#This Row],[ID Sales]],Master_Data!$G$7:$G$16,Master_Data!$H$7:$H$16),"")</f>
        <v>Arif Setiawan</v>
      </c>
      <c r="K89" s="1" t="str">
        <f>IFERROR(_xlfn.XLOOKUP(tblTransaksi[[#This Row],[ID Sales]],Master_Data!$G$7:$G$16,Master_Data!$I$7:$I$16),"")</f>
        <v>Surabaya</v>
      </c>
      <c r="L89" s="1">
        <v>3</v>
      </c>
      <c r="M89" s="5">
        <f>IFERROR(_xlfn.XLOOKUP(tblTransaksi[[#This Row],[Kode Produk]],Master_Data!$A$7:$A$25,Master_Data!$D$7:$D$25),"")</f>
        <v>13999000</v>
      </c>
      <c r="N89" s="11">
        <v>0</v>
      </c>
      <c r="O89" s="5">
        <f>IF(OR(tblTransaksi[[#This Row],[Qty]]="",tblTransaksi[[#This Row],[Harga Satuan]]=""),"",tblTransaksi[[#This Row],[Qty]]*tblTransaksi[[#This Row],[Harga Satuan]]*(1-tblTransaksi[[#This Row],[Diskon (%)]]))</f>
        <v>41997000</v>
      </c>
      <c r="P89" s="1" t="s">
        <v>19</v>
      </c>
    </row>
    <row r="90" spans="1:16" x14ac:dyDescent="0.25">
      <c r="A90" s="1" t="s">
        <v>553</v>
      </c>
      <c r="B90" s="10">
        <v>46095</v>
      </c>
      <c r="C90" s="12" t="str">
        <f>TEXT(tblTransaksi[[#This Row],[Tanggal]],"mmmm")</f>
        <v>March</v>
      </c>
      <c r="D90" s="1">
        <f>YEAR(tblTransaksi[[#This Row],[Tanggal]])</f>
        <v>2026</v>
      </c>
      <c r="E90" s="14">
        <f>MONTH(tblTransaksi[[#This Row],[Tanggal]])</f>
        <v>3</v>
      </c>
      <c r="F90" s="1" t="s">
        <v>58</v>
      </c>
      <c r="G90" s="1" t="str">
        <f>IFERROR(_xlfn.XLOOKUP(tblTransaksi[[#This Row],[Kode Produk]],Master_Data!$A$7:$A$25,Master_Data!$B$7:$B$25),"")</f>
        <v>iPhone 15</v>
      </c>
      <c r="H90" s="1" t="str">
        <f>IFERROR(_xlfn.XLOOKUP(tblTransaksi[[#This Row],[Kode Produk]],Master_Data!$A$7:$A$25,Master_Data!$C$7:$C$25),"")</f>
        <v>Flagship</v>
      </c>
      <c r="I90" s="1" t="s">
        <v>77</v>
      </c>
      <c r="J90" s="1" t="str">
        <f>IFERROR(_xlfn.XLOOKUP(tblTransaksi[[#This Row],[ID Sales]],Master_Data!$G$7:$G$16,Master_Data!$H$7:$H$16),"")</f>
        <v>Nadia Putri</v>
      </c>
      <c r="K90" s="1" t="str">
        <f>IFERROR(_xlfn.XLOOKUP(tblTransaksi[[#This Row],[ID Sales]],Master_Data!$G$7:$G$16,Master_Data!$I$7:$I$16),"")</f>
        <v>Medan</v>
      </c>
      <c r="L90" s="1">
        <v>4</v>
      </c>
      <c r="M90" s="5">
        <f>IFERROR(_xlfn.XLOOKUP(tblTransaksi[[#This Row],[Kode Produk]],Master_Data!$A$7:$A$25,Master_Data!$D$7:$D$25),"")</f>
        <v>12499000</v>
      </c>
      <c r="N90" s="11">
        <v>0</v>
      </c>
      <c r="O90" s="5">
        <f>IF(OR(tblTransaksi[[#This Row],[Qty]]="",tblTransaksi[[#This Row],[Harga Satuan]]=""),"",tblTransaksi[[#This Row],[Qty]]*tblTransaksi[[#This Row],[Harga Satuan]]*(1-tblTransaksi[[#This Row],[Diskon (%)]]))</f>
        <v>49996000</v>
      </c>
      <c r="P90" s="1" t="s">
        <v>87</v>
      </c>
    </row>
    <row r="91" spans="1:16" x14ac:dyDescent="0.25">
      <c r="A91" s="1" t="s">
        <v>387</v>
      </c>
      <c r="B91" s="10">
        <v>46096</v>
      </c>
      <c r="C91" s="12" t="str">
        <f>TEXT(tblTransaksi[[#This Row],[Tanggal]],"mmmm")</f>
        <v>March</v>
      </c>
      <c r="D91" s="1">
        <f>YEAR(tblTransaksi[[#This Row],[Tanggal]])</f>
        <v>2026</v>
      </c>
      <c r="E91" s="14">
        <f>MONTH(tblTransaksi[[#This Row],[Tanggal]])</f>
        <v>3</v>
      </c>
      <c r="F91" s="1" t="s">
        <v>50</v>
      </c>
      <c r="G91" s="1" t="str">
        <f>IFERROR(_xlfn.XLOOKUP(tblTransaksi[[#This Row],[Kode Produk]],Master_Data!$A$7:$A$25,Master_Data!$B$7:$B$25),"")</f>
        <v>realme 14 Pro 5G</v>
      </c>
      <c r="H91" s="1" t="str">
        <f>IFERROR(_xlfn.XLOOKUP(tblTransaksi[[#This Row],[Kode Produk]],Master_Data!$A$7:$A$25,Master_Data!$C$7:$C$25),"")</f>
        <v>Mid-Range</v>
      </c>
      <c r="I91" s="1" t="s">
        <v>62</v>
      </c>
      <c r="J91" s="1" t="str">
        <f>IFERROR(_xlfn.XLOOKUP(tblTransaksi[[#This Row],[ID Sales]],Master_Data!$G$7:$G$16,Master_Data!$H$7:$H$16),"")</f>
        <v>Andi Pratama</v>
      </c>
      <c r="K91" s="1" t="str">
        <f>IFERROR(_xlfn.XLOOKUP(tblTransaksi[[#This Row],[ID Sales]],Master_Data!$G$7:$G$16,Master_Data!$I$7:$I$16),"")</f>
        <v>Jakarta</v>
      </c>
      <c r="L91" s="1">
        <v>1</v>
      </c>
      <c r="M91" s="5">
        <f>IFERROR(_xlfn.XLOOKUP(tblTransaksi[[#This Row],[Kode Produk]],Master_Data!$A$7:$A$25,Master_Data!$D$7:$D$25),"")</f>
        <v>5499000</v>
      </c>
      <c r="N91" s="11">
        <v>0.1</v>
      </c>
      <c r="O91" s="5">
        <f>IF(OR(tblTransaksi[[#This Row],[Qty]]="",tblTransaksi[[#This Row],[Harga Satuan]]=""),"",tblTransaksi[[#This Row],[Qty]]*tblTransaksi[[#This Row],[Harga Satuan]]*(1-tblTransaksi[[#This Row],[Diskon (%)]]))</f>
        <v>4949100</v>
      </c>
      <c r="P91" s="1" t="s">
        <v>19</v>
      </c>
    </row>
    <row r="92" spans="1:16" x14ac:dyDescent="0.25">
      <c r="A92" s="1" t="s">
        <v>262</v>
      </c>
      <c r="B92" s="10">
        <v>46097</v>
      </c>
      <c r="C92" s="12" t="str">
        <f>TEXT(tblTransaksi[[#This Row],[Tanggal]],"mmmm")</f>
        <v>March</v>
      </c>
      <c r="D92" s="1">
        <f>YEAR(tblTransaksi[[#This Row],[Tanggal]])</f>
        <v>2026</v>
      </c>
      <c r="E92" s="14">
        <f>MONTH(tblTransaksi[[#This Row],[Tanggal]])</f>
        <v>3</v>
      </c>
      <c r="F92" s="1" t="s">
        <v>35</v>
      </c>
      <c r="G92" s="1" t="str">
        <f>IFERROR(_xlfn.XLOOKUP(tblTransaksi[[#This Row],[Kode Produk]],Master_Data!$A$7:$A$25,Master_Data!$B$7:$B$25),"")</f>
        <v>Xiaomi 14T</v>
      </c>
      <c r="H92" s="1" t="str">
        <f>IFERROR(_xlfn.XLOOKUP(tblTransaksi[[#This Row],[Kode Produk]],Master_Data!$A$7:$A$25,Master_Data!$C$7:$C$25),"")</f>
        <v>Upper Mid-Range</v>
      </c>
      <c r="I92" s="1" t="s">
        <v>75</v>
      </c>
      <c r="J92" s="1" t="str">
        <f>IFERROR(_xlfn.XLOOKUP(tblTransaksi[[#This Row],[ID Sales]],Master_Data!$G$7:$G$16,Master_Data!$H$7:$H$16),"")</f>
        <v>Arif Setiawan</v>
      </c>
      <c r="K92" s="1" t="str">
        <f>IFERROR(_xlfn.XLOOKUP(tblTransaksi[[#This Row],[ID Sales]],Master_Data!$G$7:$G$16,Master_Data!$I$7:$I$16),"")</f>
        <v>Surabaya</v>
      </c>
      <c r="L92" s="1">
        <v>2</v>
      </c>
      <c r="M92" s="5">
        <f>IFERROR(_xlfn.XLOOKUP(tblTransaksi[[#This Row],[Kode Produk]],Master_Data!$A$7:$A$25,Master_Data!$D$7:$D$25),"")</f>
        <v>6499000</v>
      </c>
      <c r="N92" s="11">
        <v>0.1</v>
      </c>
      <c r="O92" s="5">
        <f>IF(OR(tblTransaksi[[#This Row],[Qty]]="",tblTransaksi[[#This Row],[Harga Satuan]]=""),"",tblTransaksi[[#This Row],[Qty]]*tblTransaksi[[#This Row],[Harga Satuan]]*(1-tblTransaksi[[#This Row],[Diskon (%)]]))</f>
        <v>11698200</v>
      </c>
      <c r="P92" s="1" t="s">
        <v>17</v>
      </c>
    </row>
    <row r="93" spans="1:16" x14ac:dyDescent="0.25">
      <c r="A93" s="1" t="s">
        <v>501</v>
      </c>
      <c r="B93" s="10">
        <v>46097</v>
      </c>
      <c r="C93" s="12" t="str">
        <f>TEXT(tblTransaksi[[#This Row],[Tanggal]],"mmmm")</f>
        <v>March</v>
      </c>
      <c r="D93" s="1">
        <f>YEAR(tblTransaksi[[#This Row],[Tanggal]])</f>
        <v>2026</v>
      </c>
      <c r="E93" s="14">
        <f>MONTH(tblTransaksi[[#This Row],[Tanggal]])</f>
        <v>3</v>
      </c>
      <c r="F93" s="1" t="s">
        <v>28</v>
      </c>
      <c r="G93" s="1" t="str">
        <f>IFERROR(_xlfn.XLOOKUP(tblTransaksi[[#This Row],[Kode Produk]],Master_Data!$A$7:$A$25,Master_Data!$B$7:$B$25),"")</f>
        <v>Samsung Galaxy S25</v>
      </c>
      <c r="H93" s="1" t="str">
        <f>IFERROR(_xlfn.XLOOKUP(tblTransaksi[[#This Row],[Kode Produk]],Master_Data!$A$7:$A$25,Master_Data!$C$7:$C$25),"")</f>
        <v>Flagship</v>
      </c>
      <c r="I93" s="1" t="s">
        <v>75</v>
      </c>
      <c r="J93" s="1" t="str">
        <f>IFERROR(_xlfn.XLOOKUP(tblTransaksi[[#This Row],[ID Sales]],Master_Data!$G$7:$G$16,Master_Data!$H$7:$H$16),"")</f>
        <v>Arif Setiawan</v>
      </c>
      <c r="K93" s="1" t="str">
        <f>IFERROR(_xlfn.XLOOKUP(tblTransaksi[[#This Row],[ID Sales]],Master_Data!$G$7:$G$16,Master_Data!$I$7:$I$16),"")</f>
        <v>Surabaya</v>
      </c>
      <c r="L93" s="1">
        <v>3</v>
      </c>
      <c r="M93" s="5">
        <f>IFERROR(_xlfn.XLOOKUP(tblTransaksi[[#This Row],[Kode Produk]],Master_Data!$A$7:$A$25,Master_Data!$D$7:$D$25),"")</f>
        <v>14999000</v>
      </c>
      <c r="N93" s="11">
        <v>0</v>
      </c>
      <c r="O93" s="5">
        <f>IF(OR(tblTransaksi[[#This Row],[Qty]]="",tblTransaksi[[#This Row],[Harga Satuan]]=""),"",tblTransaksi[[#This Row],[Qty]]*tblTransaksi[[#This Row],[Harga Satuan]]*(1-tblTransaksi[[#This Row],[Diskon (%)]]))</f>
        <v>44997000</v>
      </c>
      <c r="P93" s="1" t="s">
        <v>18</v>
      </c>
    </row>
    <row r="94" spans="1:16" x14ac:dyDescent="0.25">
      <c r="A94" s="1" t="s">
        <v>289</v>
      </c>
      <c r="B94" s="10">
        <v>46098</v>
      </c>
      <c r="C94" s="12" t="str">
        <f>TEXT(tblTransaksi[[#This Row],[Tanggal]],"mmmm")</f>
        <v>March</v>
      </c>
      <c r="D94" s="1">
        <f>YEAR(tblTransaksi[[#This Row],[Tanggal]])</f>
        <v>2026</v>
      </c>
      <c r="E94" s="14">
        <f>MONTH(tblTransaksi[[#This Row],[Tanggal]])</f>
        <v>3</v>
      </c>
      <c r="F94" s="1" t="s">
        <v>40</v>
      </c>
      <c r="G94" s="1" t="str">
        <f>IFERROR(_xlfn.XLOOKUP(tblTransaksi[[#This Row],[Kode Produk]],Master_Data!$A$7:$A$25,Master_Data!$B$7:$B$25),"")</f>
        <v>OPPO Reno 14</v>
      </c>
      <c r="H94" s="1" t="str">
        <f>IFERROR(_xlfn.XLOOKUP(tblTransaksi[[#This Row],[Kode Produk]],Master_Data!$A$7:$A$25,Master_Data!$C$7:$C$25),"")</f>
        <v>Mid-Range</v>
      </c>
      <c r="I94" s="1" t="s">
        <v>65</v>
      </c>
      <c r="J94" s="1" t="str">
        <f>IFERROR(_xlfn.XLOOKUP(tblTransaksi[[#This Row],[ID Sales]],Master_Data!$G$7:$G$16,Master_Data!$H$7:$H$16),"")</f>
        <v>Rizky Ramadhan</v>
      </c>
      <c r="K94" s="1" t="str">
        <f>IFERROR(_xlfn.XLOOKUP(tblTransaksi[[#This Row],[ID Sales]],Master_Data!$G$7:$G$16,Master_Data!$I$7:$I$16),"")</f>
        <v>Jakarta</v>
      </c>
      <c r="L94" s="1">
        <v>2</v>
      </c>
      <c r="M94" s="5">
        <f>IFERROR(_xlfn.XLOOKUP(tblTransaksi[[#This Row],[Kode Produk]],Master_Data!$A$7:$A$25,Master_Data!$D$7:$D$25),"")</f>
        <v>7499000</v>
      </c>
      <c r="N94" s="11">
        <v>0.05</v>
      </c>
      <c r="O94" s="5">
        <f>IF(OR(tblTransaksi[[#This Row],[Qty]]="",tblTransaksi[[#This Row],[Harga Satuan]]=""),"",tblTransaksi[[#This Row],[Qty]]*tblTransaksi[[#This Row],[Harga Satuan]]*(1-tblTransaksi[[#This Row],[Diskon (%)]]))</f>
        <v>14248100</v>
      </c>
      <c r="P94" s="1" t="s">
        <v>17</v>
      </c>
    </row>
    <row r="95" spans="1:16" x14ac:dyDescent="0.25">
      <c r="A95" s="1" t="s">
        <v>207</v>
      </c>
      <c r="B95" s="10">
        <v>46099</v>
      </c>
      <c r="C95" s="12" t="str">
        <f>TEXT(tblTransaksi[[#This Row],[Tanggal]],"mmmm")</f>
        <v>March</v>
      </c>
      <c r="D95" s="1">
        <f>YEAR(tblTransaksi[[#This Row],[Tanggal]])</f>
        <v>2026</v>
      </c>
      <c r="E95" s="14">
        <f>MONTH(tblTransaksi[[#This Row],[Tanggal]])</f>
        <v>3</v>
      </c>
      <c r="F95" s="1" t="s">
        <v>40</v>
      </c>
      <c r="G95" s="1" t="str">
        <f>IFERROR(_xlfn.XLOOKUP(tblTransaksi[[#This Row],[Kode Produk]],Master_Data!$A$7:$A$25,Master_Data!$B$7:$B$25),"")</f>
        <v>OPPO Reno 14</v>
      </c>
      <c r="H95" s="1" t="str">
        <f>IFERROR(_xlfn.XLOOKUP(tblTransaksi[[#This Row],[Kode Produk]],Master_Data!$A$7:$A$25,Master_Data!$C$7:$C$25),"")</f>
        <v>Mid-Range</v>
      </c>
      <c r="I95" s="1" t="s">
        <v>62</v>
      </c>
      <c r="J95" s="1" t="str">
        <f>IFERROR(_xlfn.XLOOKUP(tblTransaksi[[#This Row],[ID Sales]],Master_Data!$G$7:$G$16,Master_Data!$H$7:$H$16),"")</f>
        <v>Andi Pratama</v>
      </c>
      <c r="K95" s="1" t="str">
        <f>IFERROR(_xlfn.XLOOKUP(tblTransaksi[[#This Row],[ID Sales]],Master_Data!$G$7:$G$16,Master_Data!$I$7:$I$16),"")</f>
        <v>Jakarta</v>
      </c>
      <c r="L95" s="1">
        <v>5</v>
      </c>
      <c r="M95" s="5">
        <f>IFERROR(_xlfn.XLOOKUP(tblTransaksi[[#This Row],[Kode Produk]],Master_Data!$A$7:$A$25,Master_Data!$D$7:$D$25),"")</f>
        <v>7499000</v>
      </c>
      <c r="N95" s="11">
        <v>0</v>
      </c>
      <c r="O95" s="5">
        <f>IF(OR(tblTransaksi[[#This Row],[Qty]]="",tblTransaksi[[#This Row],[Harga Satuan]]=""),"",tblTransaksi[[#This Row],[Qty]]*tblTransaksi[[#This Row],[Harga Satuan]]*(1-tblTransaksi[[#This Row],[Diskon (%)]]))</f>
        <v>37495000</v>
      </c>
      <c r="P95" s="1" t="s">
        <v>17</v>
      </c>
    </row>
    <row r="96" spans="1:16" x14ac:dyDescent="0.25">
      <c r="A96" s="1" t="s">
        <v>390</v>
      </c>
      <c r="B96" s="10">
        <v>46099</v>
      </c>
      <c r="C96" s="12" t="str">
        <f>TEXT(tblTransaksi[[#This Row],[Tanggal]],"mmmm")</f>
        <v>March</v>
      </c>
      <c r="D96" s="1">
        <f>YEAR(tblTransaksi[[#This Row],[Tanggal]])</f>
        <v>2026</v>
      </c>
      <c r="E96" s="14">
        <f>MONTH(tblTransaksi[[#This Row],[Tanggal]])</f>
        <v>3</v>
      </c>
      <c r="F96" s="1" t="s">
        <v>48</v>
      </c>
      <c r="G96" s="1" t="str">
        <f>IFERROR(_xlfn.XLOOKUP(tblTransaksi[[#This Row],[Kode Produk]],Master_Data!$A$7:$A$25,Master_Data!$B$7:$B$25),"")</f>
        <v>realme C75</v>
      </c>
      <c r="H96" s="1" t="str">
        <f>IFERROR(_xlfn.XLOOKUP(tblTransaksi[[#This Row],[Kode Produk]],Master_Data!$A$7:$A$25,Master_Data!$C$7:$C$25),"")</f>
        <v>Entry-Level</v>
      </c>
      <c r="I96" s="1" t="s">
        <v>65</v>
      </c>
      <c r="J96" s="1" t="str">
        <f>IFERROR(_xlfn.XLOOKUP(tblTransaksi[[#This Row],[ID Sales]],Master_Data!$G$7:$G$16,Master_Data!$H$7:$H$16),"")</f>
        <v>Rizky Ramadhan</v>
      </c>
      <c r="K96" s="1" t="str">
        <f>IFERROR(_xlfn.XLOOKUP(tblTransaksi[[#This Row],[ID Sales]],Master_Data!$G$7:$G$16,Master_Data!$I$7:$I$16),"")</f>
        <v>Jakarta</v>
      </c>
      <c r="L96" s="1">
        <v>2</v>
      </c>
      <c r="M96" s="5">
        <f>IFERROR(_xlfn.XLOOKUP(tblTransaksi[[#This Row],[Kode Produk]],Master_Data!$A$7:$A$25,Master_Data!$D$7:$D$25),"")</f>
        <v>2299000</v>
      </c>
      <c r="N96" s="11">
        <v>0</v>
      </c>
      <c r="O96" s="5">
        <f>IF(OR(tblTransaksi[[#This Row],[Qty]]="",tblTransaksi[[#This Row],[Harga Satuan]]=""),"",tblTransaksi[[#This Row],[Qty]]*tblTransaksi[[#This Row],[Harga Satuan]]*(1-tblTransaksi[[#This Row],[Diskon (%)]]))</f>
        <v>4598000</v>
      </c>
      <c r="P96" s="1" t="s">
        <v>19</v>
      </c>
    </row>
    <row r="97" spans="1:16" x14ac:dyDescent="0.25">
      <c r="A97" s="1" t="s">
        <v>397</v>
      </c>
      <c r="B97" s="10">
        <v>46099</v>
      </c>
      <c r="C97" s="12" t="str">
        <f>TEXT(tblTransaksi[[#This Row],[Tanggal]],"mmmm")</f>
        <v>March</v>
      </c>
      <c r="D97" s="1">
        <f>YEAR(tblTransaksi[[#This Row],[Tanggal]])</f>
        <v>2026</v>
      </c>
      <c r="E97" s="14">
        <f>MONTH(tblTransaksi[[#This Row],[Tanggal]])</f>
        <v>3</v>
      </c>
      <c r="F97" s="1" t="s">
        <v>28</v>
      </c>
      <c r="G97" s="1" t="str">
        <f>IFERROR(_xlfn.XLOOKUP(tblTransaksi[[#This Row],[Kode Produk]],Master_Data!$A$7:$A$25,Master_Data!$B$7:$B$25),"")</f>
        <v>Samsung Galaxy S25</v>
      </c>
      <c r="H97" s="1" t="str">
        <f>IFERROR(_xlfn.XLOOKUP(tblTransaksi[[#This Row],[Kode Produk]],Master_Data!$A$7:$A$25,Master_Data!$C$7:$C$25),"")</f>
        <v>Flagship</v>
      </c>
      <c r="I97" s="1" t="s">
        <v>70</v>
      </c>
      <c r="J97" s="1" t="str">
        <f>IFERROR(_xlfn.XLOOKUP(tblTransaksi[[#This Row],[ID Sales]],Master_Data!$G$7:$G$16,Master_Data!$H$7:$H$16),"")</f>
        <v>Fajar Nugroho</v>
      </c>
      <c r="K97" s="1" t="str">
        <f>IFERROR(_xlfn.XLOOKUP(tblTransaksi[[#This Row],[ID Sales]],Master_Data!$G$7:$G$16,Master_Data!$I$7:$I$16),"")</f>
        <v>Bandung</v>
      </c>
      <c r="L97" s="1">
        <v>5</v>
      </c>
      <c r="M97" s="5">
        <f>IFERROR(_xlfn.XLOOKUP(tblTransaksi[[#This Row],[Kode Produk]],Master_Data!$A$7:$A$25,Master_Data!$D$7:$D$25),"")</f>
        <v>14999000</v>
      </c>
      <c r="N97" s="11">
        <v>0.05</v>
      </c>
      <c r="O97" s="5">
        <f>IF(OR(tblTransaksi[[#This Row],[Qty]]="",tblTransaksi[[#This Row],[Harga Satuan]]=""),"",tblTransaksi[[#This Row],[Qty]]*tblTransaksi[[#This Row],[Harga Satuan]]*(1-tblTransaksi[[#This Row],[Diskon (%)]]))</f>
        <v>71245250</v>
      </c>
      <c r="P97" s="1" t="s">
        <v>18</v>
      </c>
    </row>
    <row r="98" spans="1:16" x14ac:dyDescent="0.25">
      <c r="A98" s="1" t="s">
        <v>563</v>
      </c>
      <c r="B98" s="10">
        <v>46100</v>
      </c>
      <c r="C98" s="12" t="str">
        <f>TEXT(tblTransaksi[[#This Row],[Tanggal]],"mmmm")</f>
        <v>March</v>
      </c>
      <c r="D98" s="1">
        <f>YEAR(tblTransaksi[[#This Row],[Tanggal]])</f>
        <v>2026</v>
      </c>
      <c r="E98" s="14">
        <f>MONTH(tblTransaksi[[#This Row],[Tanggal]])</f>
        <v>3</v>
      </c>
      <c r="F98" s="1" t="s">
        <v>46</v>
      </c>
      <c r="G98" s="1" t="str">
        <f>IFERROR(_xlfn.XLOOKUP(tblTransaksi[[#This Row],[Kode Produk]],Master_Data!$A$7:$A$25,Master_Data!$B$7:$B$25),"")</f>
        <v>vivo V50</v>
      </c>
      <c r="H98" s="1" t="str">
        <f>IFERROR(_xlfn.XLOOKUP(tblTransaksi[[#This Row],[Kode Produk]],Master_Data!$A$7:$A$25,Master_Data!$C$7:$C$25),"")</f>
        <v>Mid-Range</v>
      </c>
      <c r="I98" s="1" t="s">
        <v>67</v>
      </c>
      <c r="J98" s="1" t="str">
        <f>IFERROR(_xlfn.XLOOKUP(tblTransaksi[[#This Row],[ID Sales]],Master_Data!$G$7:$G$16,Master_Data!$H$7:$H$16),"")</f>
        <v>Dimas Saputra</v>
      </c>
      <c r="K98" s="1" t="str">
        <f>IFERROR(_xlfn.XLOOKUP(tblTransaksi[[#This Row],[ID Sales]],Master_Data!$G$7:$G$16,Master_Data!$I$7:$I$16),"")</f>
        <v>Bandung</v>
      </c>
      <c r="L98" s="1">
        <v>1</v>
      </c>
      <c r="M98" s="5">
        <f>IFERROR(_xlfn.XLOOKUP(tblTransaksi[[#This Row],[Kode Produk]],Master_Data!$A$7:$A$25,Master_Data!$D$7:$D$25),"")</f>
        <v>6999000</v>
      </c>
      <c r="N98" s="11">
        <v>0.1</v>
      </c>
      <c r="O98" s="5">
        <f>IF(OR(tblTransaksi[[#This Row],[Qty]]="",tblTransaksi[[#This Row],[Harga Satuan]]=""),"",tblTransaksi[[#This Row],[Qty]]*tblTransaksi[[#This Row],[Harga Satuan]]*(1-tblTransaksi[[#This Row],[Diskon (%)]]))</f>
        <v>6299100</v>
      </c>
      <c r="P98" s="1" t="s">
        <v>17</v>
      </c>
    </row>
    <row r="99" spans="1:16" x14ac:dyDescent="0.25">
      <c r="A99" s="1" t="s">
        <v>267</v>
      </c>
      <c r="B99" s="10">
        <v>46101</v>
      </c>
      <c r="C99" s="12" t="str">
        <f>TEXT(tblTransaksi[[#This Row],[Tanggal]],"mmmm")</f>
        <v>March</v>
      </c>
      <c r="D99" s="1">
        <f>YEAR(tblTransaksi[[#This Row],[Tanggal]])</f>
        <v>2026</v>
      </c>
      <c r="E99" s="14">
        <f>MONTH(tblTransaksi[[#This Row],[Tanggal]])</f>
        <v>3</v>
      </c>
      <c r="F99" s="1" t="s">
        <v>44</v>
      </c>
      <c r="G99" s="1" t="str">
        <f>IFERROR(_xlfn.XLOOKUP(tblTransaksi[[#This Row],[Kode Produk]],Master_Data!$A$7:$A$25,Master_Data!$B$7:$B$25),"")</f>
        <v>vivo Y29</v>
      </c>
      <c r="H99" s="1" t="str">
        <f>IFERROR(_xlfn.XLOOKUP(tblTransaksi[[#This Row],[Kode Produk]],Master_Data!$A$7:$A$25,Master_Data!$C$7:$C$25),"")</f>
        <v>Entry-Level</v>
      </c>
      <c r="I99" s="1" t="s">
        <v>80</v>
      </c>
      <c r="J99" s="1" t="str">
        <f>IFERROR(_xlfn.XLOOKUP(tblTransaksi[[#This Row],[ID Sales]],Master_Data!$G$7:$G$16,Master_Data!$H$7:$H$16),"")</f>
        <v>Salsa Maharani</v>
      </c>
      <c r="K99" s="1" t="str">
        <f>IFERROR(_xlfn.XLOOKUP(tblTransaksi[[#This Row],[ID Sales]],Master_Data!$G$7:$G$16,Master_Data!$I$7:$I$16),"")</f>
        <v>Medan</v>
      </c>
      <c r="L99" s="1">
        <v>1</v>
      </c>
      <c r="M99" s="5">
        <f>IFERROR(_xlfn.XLOOKUP(tblTransaksi[[#This Row],[Kode Produk]],Master_Data!$A$7:$A$25,Master_Data!$D$7:$D$25),"")</f>
        <v>2399000</v>
      </c>
      <c r="N99" s="11">
        <v>0.1</v>
      </c>
      <c r="O99" s="5">
        <f>IF(OR(tblTransaksi[[#This Row],[Qty]]="",tblTransaksi[[#This Row],[Harga Satuan]]=""),"",tblTransaksi[[#This Row],[Qty]]*tblTransaksi[[#This Row],[Harga Satuan]]*(1-tblTransaksi[[#This Row],[Diskon (%)]]))</f>
        <v>2159100</v>
      </c>
      <c r="P99" s="1" t="s">
        <v>17</v>
      </c>
    </row>
    <row r="100" spans="1:16" x14ac:dyDescent="0.25">
      <c r="A100" s="1" t="s">
        <v>147</v>
      </c>
      <c r="B100" s="10">
        <v>46104</v>
      </c>
      <c r="C100" s="12" t="str">
        <f>TEXT(tblTransaksi[[#This Row],[Tanggal]],"mmmm")</f>
        <v>March</v>
      </c>
      <c r="D100" s="1">
        <f>YEAR(tblTransaksi[[#This Row],[Tanggal]])</f>
        <v>2026</v>
      </c>
      <c r="E100" s="14">
        <f>MONTH(tblTransaksi[[#This Row],[Tanggal]])</f>
        <v>3</v>
      </c>
      <c r="F100" s="1" t="s">
        <v>35</v>
      </c>
      <c r="G100" s="1" t="str">
        <f>IFERROR(_xlfn.XLOOKUP(tblTransaksi[[#This Row],[Kode Produk]],Master_Data!$A$7:$A$25,Master_Data!$B$7:$B$25),"")</f>
        <v>Xiaomi 14T</v>
      </c>
      <c r="H100" s="1" t="str">
        <f>IFERROR(_xlfn.XLOOKUP(tblTransaksi[[#This Row],[Kode Produk]],Master_Data!$A$7:$A$25,Master_Data!$C$7:$C$25),"")</f>
        <v>Upper Mid-Range</v>
      </c>
      <c r="I100" s="1" t="s">
        <v>80</v>
      </c>
      <c r="J100" s="1" t="str">
        <f>IFERROR(_xlfn.XLOOKUP(tblTransaksi[[#This Row],[ID Sales]],Master_Data!$G$7:$G$16,Master_Data!$H$7:$H$16),"")</f>
        <v>Salsa Maharani</v>
      </c>
      <c r="K100" s="1" t="str">
        <f>IFERROR(_xlfn.XLOOKUP(tblTransaksi[[#This Row],[ID Sales]],Master_Data!$G$7:$G$16,Master_Data!$I$7:$I$16),"")</f>
        <v>Medan</v>
      </c>
      <c r="L100" s="1">
        <v>1</v>
      </c>
      <c r="M100" s="5">
        <f>IFERROR(_xlfn.XLOOKUP(tblTransaksi[[#This Row],[Kode Produk]],Master_Data!$A$7:$A$25,Master_Data!$D$7:$D$25),"")</f>
        <v>6499000</v>
      </c>
      <c r="N100" s="11">
        <v>0.05</v>
      </c>
      <c r="O100" s="5">
        <f>IF(OR(tblTransaksi[[#This Row],[Qty]]="",tblTransaksi[[#This Row],[Harga Satuan]]=""),"",tblTransaksi[[#This Row],[Qty]]*tblTransaksi[[#This Row],[Harga Satuan]]*(1-tblTransaksi[[#This Row],[Diskon (%)]]))</f>
        <v>6174050</v>
      </c>
      <c r="P100" s="1" t="s">
        <v>19</v>
      </c>
    </row>
    <row r="101" spans="1:16" x14ac:dyDescent="0.25">
      <c r="A101" s="1" t="s">
        <v>186</v>
      </c>
      <c r="B101" s="10">
        <v>46104</v>
      </c>
      <c r="C101" s="12" t="str">
        <f>TEXT(tblTransaksi[[#This Row],[Tanggal]],"mmmm")</f>
        <v>March</v>
      </c>
      <c r="D101" s="1">
        <f>YEAR(tblTransaksi[[#This Row],[Tanggal]])</f>
        <v>2026</v>
      </c>
      <c r="E101" s="14">
        <f>MONTH(tblTransaksi[[#This Row],[Tanggal]])</f>
        <v>3</v>
      </c>
      <c r="F101" s="1" t="s">
        <v>60</v>
      </c>
      <c r="G101" s="1" t="str">
        <f>IFERROR(_xlfn.XLOOKUP(tblTransaksi[[#This Row],[Kode Produk]],Master_Data!$A$7:$A$25,Master_Data!$B$7:$B$25),"")</f>
        <v>iPhone 16</v>
      </c>
      <c r="H101" s="1" t="str">
        <f>IFERROR(_xlfn.XLOOKUP(tblTransaksi[[#This Row],[Kode Produk]],Master_Data!$A$7:$A$25,Master_Data!$C$7:$C$25),"")</f>
        <v>Flagship</v>
      </c>
      <c r="I101" s="1" t="s">
        <v>70</v>
      </c>
      <c r="J101" s="1" t="str">
        <f>IFERROR(_xlfn.XLOOKUP(tblTransaksi[[#This Row],[ID Sales]],Master_Data!$G$7:$G$16,Master_Data!$H$7:$H$16),"")</f>
        <v>Fajar Nugroho</v>
      </c>
      <c r="K101" s="1" t="str">
        <f>IFERROR(_xlfn.XLOOKUP(tblTransaksi[[#This Row],[ID Sales]],Master_Data!$G$7:$G$16,Master_Data!$I$7:$I$16),"")</f>
        <v>Bandung</v>
      </c>
      <c r="L101" s="1">
        <v>1</v>
      </c>
      <c r="M101" s="5">
        <f>IFERROR(_xlfn.XLOOKUP(tblTransaksi[[#This Row],[Kode Produk]],Master_Data!$A$7:$A$25,Master_Data!$D$7:$D$25),"")</f>
        <v>14999000</v>
      </c>
      <c r="N101" s="11">
        <v>0.1</v>
      </c>
      <c r="O101" s="5">
        <f>IF(OR(tblTransaksi[[#This Row],[Qty]]="",tblTransaksi[[#This Row],[Harga Satuan]]=""),"",tblTransaksi[[#This Row],[Qty]]*tblTransaksi[[#This Row],[Harga Satuan]]*(1-tblTransaksi[[#This Row],[Diskon (%)]]))</f>
        <v>13499100</v>
      </c>
      <c r="P101" s="1" t="s">
        <v>18</v>
      </c>
    </row>
    <row r="102" spans="1:16" x14ac:dyDescent="0.25">
      <c r="A102" s="1" t="s">
        <v>219</v>
      </c>
      <c r="B102" s="10">
        <v>46104</v>
      </c>
      <c r="C102" s="12" t="str">
        <f>TEXT(tblTransaksi[[#This Row],[Tanggal]],"mmmm")</f>
        <v>March</v>
      </c>
      <c r="D102" s="1">
        <f>YEAR(tblTransaksi[[#This Row],[Tanggal]])</f>
        <v>2026</v>
      </c>
      <c r="E102" s="14">
        <f>MONTH(tblTransaksi[[#This Row],[Tanggal]])</f>
        <v>3</v>
      </c>
      <c r="F102" s="1" t="s">
        <v>46</v>
      </c>
      <c r="G102" s="1" t="str">
        <f>IFERROR(_xlfn.XLOOKUP(tblTransaksi[[#This Row],[Kode Produk]],Master_Data!$A$7:$A$25,Master_Data!$B$7:$B$25),"")</f>
        <v>vivo V50</v>
      </c>
      <c r="H102" s="1" t="str">
        <f>IFERROR(_xlfn.XLOOKUP(tblTransaksi[[#This Row],[Kode Produk]],Master_Data!$A$7:$A$25,Master_Data!$C$7:$C$25),"")</f>
        <v>Mid-Range</v>
      </c>
      <c r="I102" s="1" t="s">
        <v>65</v>
      </c>
      <c r="J102" s="1" t="str">
        <f>IFERROR(_xlfn.XLOOKUP(tblTransaksi[[#This Row],[ID Sales]],Master_Data!$G$7:$G$16,Master_Data!$H$7:$H$16),"")</f>
        <v>Rizky Ramadhan</v>
      </c>
      <c r="K102" s="1" t="str">
        <f>IFERROR(_xlfn.XLOOKUP(tblTransaksi[[#This Row],[ID Sales]],Master_Data!$G$7:$G$16,Master_Data!$I$7:$I$16),"")</f>
        <v>Jakarta</v>
      </c>
      <c r="L102" s="1">
        <v>2</v>
      </c>
      <c r="M102" s="5">
        <f>IFERROR(_xlfn.XLOOKUP(tblTransaksi[[#This Row],[Kode Produk]],Master_Data!$A$7:$A$25,Master_Data!$D$7:$D$25),"")</f>
        <v>6999000</v>
      </c>
      <c r="N102" s="11">
        <v>0</v>
      </c>
      <c r="O102" s="5">
        <f>IF(OR(tblTransaksi[[#This Row],[Qty]]="",tblTransaksi[[#This Row],[Harga Satuan]]=""),"",tblTransaksi[[#This Row],[Qty]]*tblTransaksi[[#This Row],[Harga Satuan]]*(1-tblTransaksi[[#This Row],[Diskon (%)]]))</f>
        <v>13998000</v>
      </c>
      <c r="P102" s="1" t="s">
        <v>17</v>
      </c>
    </row>
    <row r="103" spans="1:16" x14ac:dyDescent="0.25">
      <c r="A103" s="1" t="s">
        <v>260</v>
      </c>
      <c r="B103" s="10">
        <v>46104</v>
      </c>
      <c r="C103" s="12" t="str">
        <f>TEXT(tblTransaksi[[#This Row],[Tanggal]],"mmmm")</f>
        <v>March</v>
      </c>
      <c r="D103" s="1">
        <f>YEAR(tblTransaksi[[#This Row],[Tanggal]])</f>
        <v>2026</v>
      </c>
      <c r="E103" s="14">
        <f>MONTH(tblTransaksi[[#This Row],[Tanggal]])</f>
        <v>3</v>
      </c>
      <c r="F103" s="1" t="s">
        <v>58</v>
      </c>
      <c r="G103" s="1" t="str">
        <f>IFERROR(_xlfn.XLOOKUP(tblTransaksi[[#This Row],[Kode Produk]],Master_Data!$A$7:$A$25,Master_Data!$B$7:$B$25),"")</f>
        <v>iPhone 15</v>
      </c>
      <c r="H103" s="1" t="str">
        <f>IFERROR(_xlfn.XLOOKUP(tblTransaksi[[#This Row],[Kode Produk]],Master_Data!$A$7:$A$25,Master_Data!$C$7:$C$25),"")</f>
        <v>Flagship</v>
      </c>
      <c r="I103" s="1" t="s">
        <v>77</v>
      </c>
      <c r="J103" s="1" t="str">
        <f>IFERROR(_xlfn.XLOOKUP(tblTransaksi[[#This Row],[ID Sales]],Master_Data!$G$7:$G$16,Master_Data!$H$7:$H$16),"")</f>
        <v>Nadia Putri</v>
      </c>
      <c r="K103" s="1" t="str">
        <f>IFERROR(_xlfn.XLOOKUP(tblTransaksi[[#This Row],[ID Sales]],Master_Data!$G$7:$G$16,Master_Data!$I$7:$I$16),"")</f>
        <v>Medan</v>
      </c>
      <c r="L103" s="1">
        <v>1</v>
      </c>
      <c r="M103" s="5">
        <f>IFERROR(_xlfn.XLOOKUP(tblTransaksi[[#This Row],[Kode Produk]],Master_Data!$A$7:$A$25,Master_Data!$D$7:$D$25),"")</f>
        <v>12499000</v>
      </c>
      <c r="N103" s="11">
        <v>0.1</v>
      </c>
      <c r="O103" s="5">
        <f>IF(OR(tblTransaksi[[#This Row],[Qty]]="",tblTransaksi[[#This Row],[Harga Satuan]]=""),"",tblTransaksi[[#This Row],[Qty]]*tblTransaksi[[#This Row],[Harga Satuan]]*(1-tblTransaksi[[#This Row],[Diskon (%)]]))</f>
        <v>11249100</v>
      </c>
      <c r="P103" s="1" t="s">
        <v>87</v>
      </c>
    </row>
    <row r="104" spans="1:16" x14ac:dyDescent="0.25">
      <c r="A104" s="1" t="s">
        <v>498</v>
      </c>
      <c r="B104" s="10">
        <v>46104</v>
      </c>
      <c r="C104" s="12" t="str">
        <f>TEXT(tblTransaksi[[#This Row],[Tanggal]],"mmmm")</f>
        <v>March</v>
      </c>
      <c r="D104" s="1">
        <f>YEAR(tblTransaksi[[#This Row],[Tanggal]])</f>
        <v>2026</v>
      </c>
      <c r="E104" s="14">
        <f>MONTH(tblTransaksi[[#This Row],[Tanggal]])</f>
        <v>3</v>
      </c>
      <c r="F104" s="1" t="s">
        <v>23</v>
      </c>
      <c r="G104" s="1" t="str">
        <f>IFERROR(_xlfn.XLOOKUP(tblTransaksi[[#This Row],[Kode Produk]],Master_Data!$A$7:$A$25,Master_Data!$B$7:$B$25),"")</f>
        <v>Samsung Galaxy A16 5G</v>
      </c>
      <c r="H104" s="1" t="str">
        <f>IFERROR(_xlfn.XLOOKUP(tblTransaksi[[#This Row],[Kode Produk]],Master_Data!$A$7:$A$25,Master_Data!$C$7:$C$25),"")</f>
        <v>Mid-Range</v>
      </c>
      <c r="I104" s="1" t="s">
        <v>65</v>
      </c>
      <c r="J104" s="1" t="str">
        <f>IFERROR(_xlfn.XLOOKUP(tblTransaksi[[#This Row],[ID Sales]],Master_Data!$G$7:$G$16,Master_Data!$H$7:$H$16),"")</f>
        <v>Rizky Ramadhan</v>
      </c>
      <c r="K104" s="1" t="str">
        <f>IFERROR(_xlfn.XLOOKUP(tblTransaksi[[#This Row],[ID Sales]],Master_Data!$G$7:$G$16,Master_Data!$I$7:$I$16),"")</f>
        <v>Jakarta</v>
      </c>
      <c r="L104" s="1">
        <v>2</v>
      </c>
      <c r="M104" s="5">
        <f>IFERROR(_xlfn.XLOOKUP(tblTransaksi[[#This Row],[Kode Produk]],Master_Data!$A$7:$A$25,Master_Data!$D$7:$D$25),"")</f>
        <v>3199000</v>
      </c>
      <c r="N104" s="11">
        <v>0</v>
      </c>
      <c r="O104" s="5">
        <f>IF(OR(tblTransaksi[[#This Row],[Qty]]="",tblTransaksi[[#This Row],[Harga Satuan]]=""),"",tblTransaksi[[#This Row],[Qty]]*tblTransaksi[[#This Row],[Harga Satuan]]*(1-tblTransaksi[[#This Row],[Diskon (%)]]))</f>
        <v>6398000</v>
      </c>
      <c r="P104" s="1" t="s">
        <v>17</v>
      </c>
    </row>
    <row r="105" spans="1:16" x14ac:dyDescent="0.25">
      <c r="A105" s="1" t="s">
        <v>229</v>
      </c>
      <c r="B105" s="10">
        <v>46106</v>
      </c>
      <c r="C105" s="12" t="str">
        <f>TEXT(tblTransaksi[[#This Row],[Tanggal]],"mmmm")</f>
        <v>March</v>
      </c>
      <c r="D105" s="1">
        <f>YEAR(tblTransaksi[[#This Row],[Tanggal]])</f>
        <v>2026</v>
      </c>
      <c r="E105" s="14">
        <f>MONTH(tblTransaksi[[#This Row],[Tanggal]])</f>
        <v>3</v>
      </c>
      <c r="F105" s="1" t="s">
        <v>42</v>
      </c>
      <c r="G105" s="1" t="str">
        <f>IFERROR(_xlfn.XLOOKUP(tblTransaksi[[#This Row],[Kode Produk]],Master_Data!$A$7:$A$25,Master_Data!$B$7:$B$25),"")</f>
        <v>OPPO Find X8</v>
      </c>
      <c r="H105" s="1" t="str">
        <f>IFERROR(_xlfn.XLOOKUP(tblTransaksi[[#This Row],[Kode Produk]],Master_Data!$A$7:$A$25,Master_Data!$C$7:$C$25),"")</f>
        <v>Flagship</v>
      </c>
      <c r="I105" s="1" t="s">
        <v>82</v>
      </c>
      <c r="J105" s="1" t="str">
        <f>IFERROR(_xlfn.XLOOKUP(tblTransaksi[[#This Row],[ID Sales]],Master_Data!$G$7:$G$16,Master_Data!$H$7:$H$16),"")</f>
        <v>Reza Maulana</v>
      </c>
      <c r="K105" s="1" t="str">
        <f>IFERROR(_xlfn.XLOOKUP(tblTransaksi[[#This Row],[ID Sales]],Master_Data!$G$7:$G$16,Master_Data!$I$7:$I$16),"")</f>
        <v>Palembang</v>
      </c>
      <c r="L105" s="1">
        <v>2</v>
      </c>
      <c r="M105" s="5">
        <f>IFERROR(_xlfn.XLOOKUP(tblTransaksi[[#This Row],[Kode Produk]],Master_Data!$A$7:$A$25,Master_Data!$D$7:$D$25),"")</f>
        <v>13999000</v>
      </c>
      <c r="N105" s="11">
        <v>0</v>
      </c>
      <c r="O105" s="5">
        <f>IF(OR(tblTransaksi[[#This Row],[Qty]]="",tblTransaksi[[#This Row],[Harga Satuan]]=""),"",tblTransaksi[[#This Row],[Qty]]*tblTransaksi[[#This Row],[Harga Satuan]]*(1-tblTransaksi[[#This Row],[Diskon (%)]]))</f>
        <v>27998000</v>
      </c>
      <c r="P105" s="1" t="s">
        <v>18</v>
      </c>
    </row>
    <row r="106" spans="1:16" x14ac:dyDescent="0.25">
      <c r="A106" s="1" t="s">
        <v>173</v>
      </c>
      <c r="B106" s="10">
        <v>46107</v>
      </c>
      <c r="C106" s="12" t="str">
        <f>TEXT(tblTransaksi[[#This Row],[Tanggal]],"mmmm")</f>
        <v>March</v>
      </c>
      <c r="D106" s="1">
        <f>YEAR(tblTransaksi[[#This Row],[Tanggal]])</f>
        <v>2026</v>
      </c>
      <c r="E106" s="14">
        <f>MONTH(tblTransaksi[[#This Row],[Tanggal]])</f>
        <v>3</v>
      </c>
      <c r="F106" s="1" t="s">
        <v>28</v>
      </c>
      <c r="G106" s="1" t="str">
        <f>IFERROR(_xlfn.XLOOKUP(tblTransaksi[[#This Row],[Kode Produk]],Master_Data!$A$7:$A$25,Master_Data!$B$7:$B$25),"")</f>
        <v>Samsung Galaxy S25</v>
      </c>
      <c r="H106" s="1" t="str">
        <f>IFERROR(_xlfn.XLOOKUP(tblTransaksi[[#This Row],[Kode Produk]],Master_Data!$A$7:$A$25,Master_Data!$C$7:$C$25),"")</f>
        <v>Flagship</v>
      </c>
      <c r="I106" s="1" t="s">
        <v>75</v>
      </c>
      <c r="J106" s="1" t="str">
        <f>IFERROR(_xlfn.XLOOKUP(tblTransaksi[[#This Row],[ID Sales]],Master_Data!$G$7:$G$16,Master_Data!$H$7:$H$16),"")</f>
        <v>Arif Setiawan</v>
      </c>
      <c r="K106" s="1" t="str">
        <f>IFERROR(_xlfn.XLOOKUP(tblTransaksi[[#This Row],[ID Sales]],Master_Data!$G$7:$G$16,Master_Data!$I$7:$I$16),"")</f>
        <v>Surabaya</v>
      </c>
      <c r="L106" s="1">
        <v>4</v>
      </c>
      <c r="M106" s="5">
        <f>IFERROR(_xlfn.XLOOKUP(tblTransaksi[[#This Row],[Kode Produk]],Master_Data!$A$7:$A$25,Master_Data!$D$7:$D$25),"")</f>
        <v>14999000</v>
      </c>
      <c r="N106" s="11">
        <v>0.05</v>
      </c>
      <c r="O106" s="5">
        <f>IF(OR(tblTransaksi[[#This Row],[Qty]]="",tblTransaksi[[#This Row],[Harga Satuan]]=""),"",tblTransaksi[[#This Row],[Qty]]*tblTransaksi[[#This Row],[Harga Satuan]]*(1-tblTransaksi[[#This Row],[Diskon (%)]]))</f>
        <v>56996200</v>
      </c>
      <c r="P106" s="1" t="s">
        <v>87</v>
      </c>
    </row>
    <row r="107" spans="1:16" x14ac:dyDescent="0.25">
      <c r="A107" s="1" t="s">
        <v>425</v>
      </c>
      <c r="B107" s="10">
        <v>46108</v>
      </c>
      <c r="C107" s="12" t="str">
        <f>TEXT(tblTransaksi[[#This Row],[Tanggal]],"mmmm")</f>
        <v>March</v>
      </c>
      <c r="D107" s="1">
        <f>YEAR(tblTransaksi[[#This Row],[Tanggal]])</f>
        <v>2026</v>
      </c>
      <c r="E107" s="14">
        <f>MONTH(tblTransaksi[[#This Row],[Tanggal]])</f>
        <v>3</v>
      </c>
      <c r="F107" s="1" t="s">
        <v>60</v>
      </c>
      <c r="G107" s="1" t="str">
        <f>IFERROR(_xlfn.XLOOKUP(tblTransaksi[[#This Row],[Kode Produk]],Master_Data!$A$7:$A$25,Master_Data!$B$7:$B$25),"")</f>
        <v>iPhone 16</v>
      </c>
      <c r="H107" s="1" t="str">
        <f>IFERROR(_xlfn.XLOOKUP(tblTransaksi[[#This Row],[Kode Produk]],Master_Data!$A$7:$A$25,Master_Data!$C$7:$C$25),"")</f>
        <v>Flagship</v>
      </c>
      <c r="I107" s="1" t="s">
        <v>72</v>
      </c>
      <c r="J107" s="1" t="str">
        <f>IFERROR(_xlfn.XLOOKUP(tblTransaksi[[#This Row],[ID Sales]],Master_Data!$G$7:$G$16,Master_Data!$H$7:$H$16),"")</f>
        <v>Kevin Wijaya</v>
      </c>
      <c r="K107" s="1" t="str">
        <f>IFERROR(_xlfn.XLOOKUP(tblTransaksi[[#This Row],[ID Sales]],Master_Data!$G$7:$G$16,Master_Data!$I$7:$I$16),"")</f>
        <v>Surabaya</v>
      </c>
      <c r="L107" s="1">
        <v>4</v>
      </c>
      <c r="M107" s="5">
        <f>IFERROR(_xlfn.XLOOKUP(tblTransaksi[[#This Row],[Kode Produk]],Master_Data!$A$7:$A$25,Master_Data!$D$7:$D$25),"")</f>
        <v>14999000</v>
      </c>
      <c r="N107" s="11">
        <v>0</v>
      </c>
      <c r="O107" s="5">
        <f>IF(OR(tblTransaksi[[#This Row],[Qty]]="",tblTransaksi[[#This Row],[Harga Satuan]]=""),"",tblTransaksi[[#This Row],[Qty]]*tblTransaksi[[#This Row],[Harga Satuan]]*(1-tblTransaksi[[#This Row],[Diskon (%)]]))</f>
        <v>59996000</v>
      </c>
      <c r="P107" s="1" t="s">
        <v>87</v>
      </c>
    </row>
    <row r="108" spans="1:16" x14ac:dyDescent="0.25">
      <c r="A108" s="1" t="s">
        <v>519</v>
      </c>
      <c r="B108" s="10">
        <v>46109</v>
      </c>
      <c r="C108" s="12" t="str">
        <f>TEXT(tblTransaksi[[#This Row],[Tanggal]],"mmmm")</f>
        <v>March</v>
      </c>
      <c r="D108" s="1">
        <f>YEAR(tblTransaksi[[#This Row],[Tanggal]])</f>
        <v>2026</v>
      </c>
      <c r="E108" s="14">
        <f>MONTH(tblTransaksi[[#This Row],[Tanggal]])</f>
        <v>3</v>
      </c>
      <c r="F108" s="1" t="s">
        <v>33</v>
      </c>
      <c r="G108" s="1" t="str">
        <f>IFERROR(_xlfn.XLOOKUP(tblTransaksi[[#This Row],[Kode Produk]],Master_Data!$A$7:$A$25,Master_Data!$B$7:$B$25),"")</f>
        <v>Xiaomi Redmi Note 14</v>
      </c>
      <c r="H108" s="1" t="str">
        <f>IFERROR(_xlfn.XLOOKUP(tblTransaksi[[#This Row],[Kode Produk]],Master_Data!$A$7:$A$25,Master_Data!$C$7:$C$25),"")</f>
        <v>Mid-Range</v>
      </c>
      <c r="I108" s="1" t="s">
        <v>80</v>
      </c>
      <c r="J108" s="1" t="str">
        <f>IFERROR(_xlfn.XLOOKUP(tblTransaksi[[#This Row],[ID Sales]],Master_Data!$G$7:$G$16,Master_Data!$H$7:$H$16),"")</f>
        <v>Salsa Maharani</v>
      </c>
      <c r="K108" s="1" t="str">
        <f>IFERROR(_xlfn.XLOOKUP(tblTransaksi[[#This Row],[ID Sales]],Master_Data!$G$7:$G$16,Master_Data!$I$7:$I$16),"")</f>
        <v>Medan</v>
      </c>
      <c r="L108" s="1">
        <v>1</v>
      </c>
      <c r="M108" s="5">
        <f>IFERROR(_xlfn.XLOOKUP(tblTransaksi[[#This Row],[Kode Produk]],Master_Data!$A$7:$A$25,Master_Data!$D$7:$D$25),"")</f>
        <v>2799000</v>
      </c>
      <c r="N108" s="11">
        <v>0.1</v>
      </c>
      <c r="O108" s="5">
        <f>IF(OR(tblTransaksi[[#This Row],[Qty]]="",tblTransaksi[[#This Row],[Harga Satuan]]=""),"",tblTransaksi[[#This Row],[Qty]]*tblTransaksi[[#This Row],[Harga Satuan]]*(1-tblTransaksi[[#This Row],[Diskon (%)]]))</f>
        <v>2519100</v>
      </c>
      <c r="P108" s="1" t="s">
        <v>87</v>
      </c>
    </row>
    <row r="109" spans="1:16" x14ac:dyDescent="0.25">
      <c r="A109" s="1" t="s">
        <v>268</v>
      </c>
      <c r="B109" s="10">
        <v>46110</v>
      </c>
      <c r="C109" s="12" t="str">
        <f>TEXT(tblTransaksi[[#This Row],[Tanggal]],"mmmm")</f>
        <v>March</v>
      </c>
      <c r="D109" s="1">
        <f>YEAR(tblTransaksi[[#This Row],[Tanggal]])</f>
        <v>2026</v>
      </c>
      <c r="E109" s="14">
        <f>MONTH(tblTransaksi[[#This Row],[Tanggal]])</f>
        <v>3</v>
      </c>
      <c r="F109" s="1" t="s">
        <v>58</v>
      </c>
      <c r="G109" s="1" t="str">
        <f>IFERROR(_xlfn.XLOOKUP(tblTransaksi[[#This Row],[Kode Produk]],Master_Data!$A$7:$A$25,Master_Data!$B$7:$B$25),"")</f>
        <v>iPhone 15</v>
      </c>
      <c r="H109" s="1" t="str">
        <f>IFERROR(_xlfn.XLOOKUP(tblTransaksi[[#This Row],[Kode Produk]],Master_Data!$A$7:$A$25,Master_Data!$C$7:$C$25),"")</f>
        <v>Flagship</v>
      </c>
      <c r="I109" s="1" t="s">
        <v>80</v>
      </c>
      <c r="J109" s="1" t="str">
        <f>IFERROR(_xlfn.XLOOKUP(tblTransaksi[[#This Row],[ID Sales]],Master_Data!$G$7:$G$16,Master_Data!$H$7:$H$16),"")</f>
        <v>Salsa Maharani</v>
      </c>
      <c r="K109" s="1" t="str">
        <f>IFERROR(_xlfn.XLOOKUP(tblTransaksi[[#This Row],[ID Sales]],Master_Data!$G$7:$G$16,Master_Data!$I$7:$I$16),"")</f>
        <v>Medan</v>
      </c>
      <c r="L109" s="1">
        <v>5</v>
      </c>
      <c r="M109" s="5">
        <f>IFERROR(_xlfn.XLOOKUP(tblTransaksi[[#This Row],[Kode Produk]],Master_Data!$A$7:$A$25,Master_Data!$D$7:$D$25),"")</f>
        <v>12499000</v>
      </c>
      <c r="N109" s="11">
        <v>0.05</v>
      </c>
      <c r="O109" s="5">
        <f>IF(OR(tblTransaksi[[#This Row],[Qty]]="",tblTransaksi[[#This Row],[Harga Satuan]]=""),"",tblTransaksi[[#This Row],[Qty]]*tblTransaksi[[#This Row],[Harga Satuan]]*(1-tblTransaksi[[#This Row],[Diskon (%)]]))</f>
        <v>59370250</v>
      </c>
      <c r="P109" s="1" t="s">
        <v>18</v>
      </c>
    </row>
    <row r="110" spans="1:16" x14ac:dyDescent="0.25">
      <c r="A110" s="1" t="s">
        <v>443</v>
      </c>
      <c r="B110" s="10">
        <v>46110</v>
      </c>
      <c r="C110" s="12" t="str">
        <f>TEXT(tblTransaksi[[#This Row],[Tanggal]],"mmmm")</f>
        <v>March</v>
      </c>
      <c r="D110" s="1">
        <f>YEAR(tblTransaksi[[#This Row],[Tanggal]])</f>
        <v>2026</v>
      </c>
      <c r="E110" s="14">
        <f>MONTH(tblTransaksi[[#This Row],[Tanggal]])</f>
        <v>3</v>
      </c>
      <c r="F110" s="1" t="s">
        <v>33</v>
      </c>
      <c r="G110" s="1" t="str">
        <f>IFERROR(_xlfn.XLOOKUP(tblTransaksi[[#This Row],[Kode Produk]],Master_Data!$A$7:$A$25,Master_Data!$B$7:$B$25),"")</f>
        <v>Xiaomi Redmi Note 14</v>
      </c>
      <c r="H110" s="1" t="str">
        <f>IFERROR(_xlfn.XLOOKUP(tblTransaksi[[#This Row],[Kode Produk]],Master_Data!$A$7:$A$25,Master_Data!$C$7:$C$25),"")</f>
        <v>Mid-Range</v>
      </c>
      <c r="I110" s="1" t="s">
        <v>77</v>
      </c>
      <c r="J110" s="1" t="str">
        <f>IFERROR(_xlfn.XLOOKUP(tblTransaksi[[#This Row],[ID Sales]],Master_Data!$G$7:$G$16,Master_Data!$H$7:$H$16),"")</f>
        <v>Nadia Putri</v>
      </c>
      <c r="K110" s="1" t="str">
        <f>IFERROR(_xlfn.XLOOKUP(tblTransaksi[[#This Row],[ID Sales]],Master_Data!$G$7:$G$16,Master_Data!$I$7:$I$16),"")</f>
        <v>Medan</v>
      </c>
      <c r="L110" s="1">
        <v>3</v>
      </c>
      <c r="M110" s="5">
        <f>IFERROR(_xlfn.XLOOKUP(tblTransaksi[[#This Row],[Kode Produk]],Master_Data!$A$7:$A$25,Master_Data!$D$7:$D$25),"")</f>
        <v>2799000</v>
      </c>
      <c r="N110" s="11">
        <v>0.1</v>
      </c>
      <c r="O110" s="5">
        <f>IF(OR(tblTransaksi[[#This Row],[Qty]]="",tblTransaksi[[#This Row],[Harga Satuan]]=""),"",tblTransaksi[[#This Row],[Qty]]*tblTransaksi[[#This Row],[Harga Satuan]]*(1-tblTransaksi[[#This Row],[Diskon (%)]]))</f>
        <v>7557300</v>
      </c>
      <c r="P110" s="1" t="s">
        <v>18</v>
      </c>
    </row>
    <row r="111" spans="1:16" x14ac:dyDescent="0.25">
      <c r="A111" s="1" t="s">
        <v>391</v>
      </c>
      <c r="B111" s="10">
        <v>46112</v>
      </c>
      <c r="C111" s="12" t="str">
        <f>TEXT(tblTransaksi[[#This Row],[Tanggal]],"mmmm")</f>
        <v>March</v>
      </c>
      <c r="D111" s="1">
        <f>YEAR(tblTransaksi[[#This Row],[Tanggal]])</f>
        <v>2026</v>
      </c>
      <c r="E111" s="14">
        <f>MONTH(tblTransaksi[[#This Row],[Tanggal]])</f>
        <v>3</v>
      </c>
      <c r="F111" s="1" t="s">
        <v>40</v>
      </c>
      <c r="G111" s="1" t="str">
        <f>IFERROR(_xlfn.XLOOKUP(tblTransaksi[[#This Row],[Kode Produk]],Master_Data!$A$7:$A$25,Master_Data!$B$7:$B$25),"")</f>
        <v>OPPO Reno 14</v>
      </c>
      <c r="H111" s="1" t="str">
        <f>IFERROR(_xlfn.XLOOKUP(tblTransaksi[[#This Row],[Kode Produk]],Master_Data!$A$7:$A$25,Master_Data!$C$7:$C$25),"")</f>
        <v>Mid-Range</v>
      </c>
      <c r="I111" s="1" t="s">
        <v>70</v>
      </c>
      <c r="J111" s="1" t="str">
        <f>IFERROR(_xlfn.XLOOKUP(tblTransaksi[[#This Row],[ID Sales]],Master_Data!$G$7:$G$16,Master_Data!$H$7:$H$16),"")</f>
        <v>Fajar Nugroho</v>
      </c>
      <c r="K111" s="1" t="str">
        <f>IFERROR(_xlfn.XLOOKUP(tblTransaksi[[#This Row],[ID Sales]],Master_Data!$G$7:$G$16,Master_Data!$I$7:$I$16),"")</f>
        <v>Bandung</v>
      </c>
      <c r="L111" s="1">
        <v>1</v>
      </c>
      <c r="M111" s="5">
        <f>IFERROR(_xlfn.XLOOKUP(tblTransaksi[[#This Row],[Kode Produk]],Master_Data!$A$7:$A$25,Master_Data!$D$7:$D$25),"")</f>
        <v>7499000</v>
      </c>
      <c r="N111" s="11">
        <v>0.05</v>
      </c>
      <c r="O111" s="5">
        <f>IF(OR(tblTransaksi[[#This Row],[Qty]]="",tblTransaksi[[#This Row],[Harga Satuan]]=""),"",tblTransaksi[[#This Row],[Qty]]*tblTransaksi[[#This Row],[Harga Satuan]]*(1-tblTransaksi[[#This Row],[Diskon (%)]]))</f>
        <v>7124050</v>
      </c>
      <c r="P111" s="1" t="s">
        <v>87</v>
      </c>
    </row>
    <row r="112" spans="1:16" x14ac:dyDescent="0.25">
      <c r="A112" s="1" t="s">
        <v>407</v>
      </c>
      <c r="B112" s="10">
        <v>46112</v>
      </c>
      <c r="C112" s="12" t="str">
        <f>TEXT(tblTransaksi[[#This Row],[Tanggal]],"mmmm")</f>
        <v>March</v>
      </c>
      <c r="D112" s="1">
        <f>YEAR(tblTransaksi[[#This Row],[Tanggal]])</f>
        <v>2026</v>
      </c>
      <c r="E112" s="14">
        <f>MONTH(tblTransaksi[[#This Row],[Tanggal]])</f>
        <v>3</v>
      </c>
      <c r="F112" s="1" t="s">
        <v>35</v>
      </c>
      <c r="G112" s="1" t="str">
        <f>IFERROR(_xlfn.XLOOKUP(tblTransaksi[[#This Row],[Kode Produk]],Master_Data!$A$7:$A$25,Master_Data!$B$7:$B$25),"")</f>
        <v>Xiaomi 14T</v>
      </c>
      <c r="H112" s="1" t="str">
        <f>IFERROR(_xlfn.XLOOKUP(tblTransaksi[[#This Row],[Kode Produk]],Master_Data!$A$7:$A$25,Master_Data!$C$7:$C$25),"")</f>
        <v>Upper Mid-Range</v>
      </c>
      <c r="I112" s="1" t="s">
        <v>70</v>
      </c>
      <c r="J112" s="1" t="str">
        <f>IFERROR(_xlfn.XLOOKUP(tblTransaksi[[#This Row],[ID Sales]],Master_Data!$G$7:$G$16,Master_Data!$H$7:$H$16),"")</f>
        <v>Fajar Nugroho</v>
      </c>
      <c r="K112" s="1" t="str">
        <f>IFERROR(_xlfn.XLOOKUP(tblTransaksi[[#This Row],[ID Sales]],Master_Data!$G$7:$G$16,Master_Data!$I$7:$I$16),"")</f>
        <v>Bandung</v>
      </c>
      <c r="L112" s="1">
        <v>1</v>
      </c>
      <c r="M112" s="5">
        <f>IFERROR(_xlfn.XLOOKUP(tblTransaksi[[#This Row],[Kode Produk]],Master_Data!$A$7:$A$25,Master_Data!$D$7:$D$25),"")</f>
        <v>6499000</v>
      </c>
      <c r="N112" s="11">
        <v>0</v>
      </c>
      <c r="O112" s="5">
        <f>IF(OR(tblTransaksi[[#This Row],[Qty]]="",tblTransaksi[[#This Row],[Harga Satuan]]=""),"",tblTransaksi[[#This Row],[Qty]]*tblTransaksi[[#This Row],[Harga Satuan]]*(1-tblTransaksi[[#This Row],[Diskon (%)]]))</f>
        <v>6499000</v>
      </c>
      <c r="P112" s="1" t="s">
        <v>17</v>
      </c>
    </row>
    <row r="113" spans="1:16" x14ac:dyDescent="0.25">
      <c r="A113" s="1" t="s">
        <v>134</v>
      </c>
      <c r="B113" s="10">
        <v>46113</v>
      </c>
      <c r="C113" s="12" t="str">
        <f>TEXT(tblTransaksi[[#This Row],[Tanggal]],"mmmm")</f>
        <v>April</v>
      </c>
      <c r="D113" s="1">
        <f>YEAR(tblTransaksi[[#This Row],[Tanggal]])</f>
        <v>2026</v>
      </c>
      <c r="E113" s="14">
        <f>MONTH(tblTransaksi[[#This Row],[Tanggal]])</f>
        <v>4</v>
      </c>
      <c r="F113" s="1" t="s">
        <v>48</v>
      </c>
      <c r="G113" s="1" t="str">
        <f>IFERROR(_xlfn.XLOOKUP(tblTransaksi[[#This Row],[Kode Produk]],Master_Data!$A$7:$A$25,Master_Data!$B$7:$B$25),"")</f>
        <v>realme C75</v>
      </c>
      <c r="H113" s="1" t="str">
        <f>IFERROR(_xlfn.XLOOKUP(tblTransaksi[[#This Row],[Kode Produk]],Master_Data!$A$7:$A$25,Master_Data!$C$7:$C$25),"")</f>
        <v>Entry-Level</v>
      </c>
      <c r="I113" s="1" t="s">
        <v>67</v>
      </c>
      <c r="J113" s="1" t="str">
        <f>IFERROR(_xlfn.XLOOKUP(tblTransaksi[[#This Row],[ID Sales]],Master_Data!$G$7:$G$16,Master_Data!$H$7:$H$16),"")</f>
        <v>Dimas Saputra</v>
      </c>
      <c r="K113" s="1" t="str">
        <f>IFERROR(_xlfn.XLOOKUP(tblTransaksi[[#This Row],[ID Sales]],Master_Data!$G$7:$G$16,Master_Data!$I$7:$I$16),"")</f>
        <v>Bandung</v>
      </c>
      <c r="L113" s="1">
        <v>1</v>
      </c>
      <c r="M113" s="5">
        <f>IFERROR(_xlfn.XLOOKUP(tblTransaksi[[#This Row],[Kode Produk]],Master_Data!$A$7:$A$25,Master_Data!$D$7:$D$25),"")</f>
        <v>2299000</v>
      </c>
      <c r="N113" s="11">
        <v>0.1</v>
      </c>
      <c r="O113" s="5">
        <f>IF(OR(tblTransaksi[[#This Row],[Qty]]="",tblTransaksi[[#This Row],[Harga Satuan]]=""),"",tblTransaksi[[#This Row],[Qty]]*tblTransaksi[[#This Row],[Harga Satuan]]*(1-tblTransaksi[[#This Row],[Diskon (%)]]))</f>
        <v>2069100</v>
      </c>
      <c r="P113" s="1" t="s">
        <v>18</v>
      </c>
    </row>
    <row r="114" spans="1:16" x14ac:dyDescent="0.25">
      <c r="A114" s="1" t="s">
        <v>450</v>
      </c>
      <c r="B114" s="10">
        <v>46113</v>
      </c>
      <c r="C114" s="12" t="str">
        <f>TEXT(tblTransaksi[[#This Row],[Tanggal]],"mmmm")</f>
        <v>April</v>
      </c>
      <c r="D114" s="1">
        <f>YEAR(tblTransaksi[[#This Row],[Tanggal]])</f>
        <v>2026</v>
      </c>
      <c r="E114" s="14">
        <f>MONTH(tblTransaksi[[#This Row],[Tanggal]])</f>
        <v>4</v>
      </c>
      <c r="F114" s="1" t="s">
        <v>21</v>
      </c>
      <c r="G114" s="1" t="str">
        <f>IFERROR(_xlfn.XLOOKUP(tblTransaksi[[#This Row],[Kode Produk]],Master_Data!$A$7:$A$25,Master_Data!$B$7:$B$25),"")</f>
        <v>Samsung Galaxy A06</v>
      </c>
      <c r="H114" s="1" t="str">
        <f>IFERROR(_xlfn.XLOOKUP(tblTransaksi[[#This Row],[Kode Produk]],Master_Data!$A$7:$A$25,Master_Data!$C$7:$C$25),"")</f>
        <v>Entry-Level</v>
      </c>
      <c r="I114" s="1" t="s">
        <v>67</v>
      </c>
      <c r="J114" s="1" t="str">
        <f>IFERROR(_xlfn.XLOOKUP(tblTransaksi[[#This Row],[ID Sales]],Master_Data!$G$7:$G$16,Master_Data!$H$7:$H$16),"")</f>
        <v>Dimas Saputra</v>
      </c>
      <c r="K114" s="1" t="str">
        <f>IFERROR(_xlfn.XLOOKUP(tblTransaksi[[#This Row],[ID Sales]],Master_Data!$G$7:$G$16,Master_Data!$I$7:$I$16),"")</f>
        <v>Bandung</v>
      </c>
      <c r="L114" s="1">
        <v>5</v>
      </c>
      <c r="M114" s="5">
        <f>IFERROR(_xlfn.XLOOKUP(tblTransaksi[[#This Row],[Kode Produk]],Master_Data!$A$7:$A$25,Master_Data!$D$7:$D$25),"")</f>
        <v>1699000</v>
      </c>
      <c r="N114" s="11">
        <v>0.15</v>
      </c>
      <c r="O114" s="5">
        <f>IF(OR(tblTransaksi[[#This Row],[Qty]]="",tblTransaksi[[#This Row],[Harga Satuan]]=""),"",tblTransaksi[[#This Row],[Qty]]*tblTransaksi[[#This Row],[Harga Satuan]]*(1-tblTransaksi[[#This Row],[Diskon (%)]]))</f>
        <v>7220750</v>
      </c>
      <c r="P114" s="1" t="s">
        <v>18</v>
      </c>
    </row>
    <row r="115" spans="1:16" x14ac:dyDescent="0.25">
      <c r="A115" s="1" t="s">
        <v>380</v>
      </c>
      <c r="B115" s="10">
        <v>46116</v>
      </c>
      <c r="C115" s="12" t="str">
        <f>TEXT(tblTransaksi[[#This Row],[Tanggal]],"mmmm")</f>
        <v>April</v>
      </c>
      <c r="D115" s="1">
        <f>YEAR(tblTransaksi[[#This Row],[Tanggal]])</f>
        <v>2026</v>
      </c>
      <c r="E115" s="14">
        <f>MONTH(tblTransaksi[[#This Row],[Tanggal]])</f>
        <v>4</v>
      </c>
      <c r="F115" s="1" t="s">
        <v>21</v>
      </c>
      <c r="G115" s="1" t="str">
        <f>IFERROR(_xlfn.XLOOKUP(tblTransaksi[[#This Row],[Kode Produk]],Master_Data!$A$7:$A$25,Master_Data!$B$7:$B$25),"")</f>
        <v>Samsung Galaxy A06</v>
      </c>
      <c r="H115" s="1" t="str">
        <f>IFERROR(_xlfn.XLOOKUP(tblTransaksi[[#This Row],[Kode Produk]],Master_Data!$A$7:$A$25,Master_Data!$C$7:$C$25),"")</f>
        <v>Entry-Level</v>
      </c>
      <c r="I115" s="1" t="s">
        <v>85</v>
      </c>
      <c r="J115" s="1" t="str">
        <f>IFERROR(_xlfn.XLOOKUP(tblTransaksi[[#This Row],[ID Sales]],Master_Data!$G$7:$G$16,Master_Data!$H$7:$H$16),"")</f>
        <v>Aulia Rahman</v>
      </c>
      <c r="K115" s="1" t="str">
        <f>IFERROR(_xlfn.XLOOKUP(tblTransaksi[[#This Row],[ID Sales]],Master_Data!$G$7:$G$16,Master_Data!$I$7:$I$16),"")</f>
        <v>Palembang</v>
      </c>
      <c r="L115" s="1">
        <v>3</v>
      </c>
      <c r="M115" s="5">
        <f>IFERROR(_xlfn.XLOOKUP(tblTransaksi[[#This Row],[Kode Produk]],Master_Data!$A$7:$A$25,Master_Data!$D$7:$D$25),"")</f>
        <v>1699000</v>
      </c>
      <c r="N115" s="11">
        <v>0</v>
      </c>
      <c r="O115" s="5">
        <f>IF(OR(tblTransaksi[[#This Row],[Qty]]="",tblTransaksi[[#This Row],[Harga Satuan]]=""),"",tblTransaksi[[#This Row],[Qty]]*tblTransaksi[[#This Row],[Harga Satuan]]*(1-tblTransaksi[[#This Row],[Diskon (%)]]))</f>
        <v>5097000</v>
      </c>
      <c r="P115" s="1" t="s">
        <v>19</v>
      </c>
    </row>
    <row r="116" spans="1:16" x14ac:dyDescent="0.25">
      <c r="A116" s="1" t="s">
        <v>492</v>
      </c>
      <c r="B116" s="10">
        <v>46116</v>
      </c>
      <c r="C116" s="12" t="str">
        <f>TEXT(tblTransaksi[[#This Row],[Tanggal]],"mmmm")</f>
        <v>April</v>
      </c>
      <c r="D116" s="1">
        <f>YEAR(tblTransaksi[[#This Row],[Tanggal]])</f>
        <v>2026</v>
      </c>
      <c r="E116" s="14">
        <f>MONTH(tblTransaksi[[#This Row],[Tanggal]])</f>
        <v>4</v>
      </c>
      <c r="F116" s="1" t="s">
        <v>23</v>
      </c>
      <c r="G116" s="1" t="str">
        <f>IFERROR(_xlfn.XLOOKUP(tblTransaksi[[#This Row],[Kode Produk]],Master_Data!$A$7:$A$25,Master_Data!$B$7:$B$25),"")</f>
        <v>Samsung Galaxy A16 5G</v>
      </c>
      <c r="H116" s="1" t="str">
        <f>IFERROR(_xlfn.XLOOKUP(tblTransaksi[[#This Row],[Kode Produk]],Master_Data!$A$7:$A$25,Master_Data!$C$7:$C$25),"")</f>
        <v>Mid-Range</v>
      </c>
      <c r="I116" s="1" t="s">
        <v>72</v>
      </c>
      <c r="J116" s="1" t="str">
        <f>IFERROR(_xlfn.XLOOKUP(tblTransaksi[[#This Row],[ID Sales]],Master_Data!$G$7:$G$16,Master_Data!$H$7:$H$16),"")</f>
        <v>Kevin Wijaya</v>
      </c>
      <c r="K116" s="1" t="str">
        <f>IFERROR(_xlfn.XLOOKUP(tblTransaksi[[#This Row],[ID Sales]],Master_Data!$G$7:$G$16,Master_Data!$I$7:$I$16),"")</f>
        <v>Surabaya</v>
      </c>
      <c r="L116" s="1">
        <v>1</v>
      </c>
      <c r="M116" s="5">
        <f>IFERROR(_xlfn.XLOOKUP(tblTransaksi[[#This Row],[Kode Produk]],Master_Data!$A$7:$A$25,Master_Data!$D$7:$D$25),"")</f>
        <v>3199000</v>
      </c>
      <c r="N116" s="11">
        <v>0.05</v>
      </c>
      <c r="O116" s="5">
        <f>IF(OR(tblTransaksi[[#This Row],[Qty]]="",tblTransaksi[[#This Row],[Harga Satuan]]=""),"",tblTransaksi[[#This Row],[Qty]]*tblTransaksi[[#This Row],[Harga Satuan]]*(1-tblTransaksi[[#This Row],[Diskon (%)]]))</f>
        <v>3039050</v>
      </c>
      <c r="P116" s="1" t="s">
        <v>18</v>
      </c>
    </row>
    <row r="117" spans="1:16" x14ac:dyDescent="0.25">
      <c r="A117" s="1" t="s">
        <v>146</v>
      </c>
      <c r="B117" s="10">
        <v>46117</v>
      </c>
      <c r="C117" s="12" t="str">
        <f>TEXT(tblTransaksi[[#This Row],[Tanggal]],"mmmm")</f>
        <v>April</v>
      </c>
      <c r="D117" s="1">
        <f>YEAR(tblTransaksi[[#This Row],[Tanggal]])</f>
        <v>2026</v>
      </c>
      <c r="E117" s="14">
        <f>MONTH(tblTransaksi[[#This Row],[Tanggal]])</f>
        <v>4</v>
      </c>
      <c r="F117" s="1" t="s">
        <v>50</v>
      </c>
      <c r="G117" s="1" t="str">
        <f>IFERROR(_xlfn.XLOOKUP(tblTransaksi[[#This Row],[Kode Produk]],Master_Data!$A$7:$A$25,Master_Data!$B$7:$B$25),"")</f>
        <v>realme 14 Pro 5G</v>
      </c>
      <c r="H117" s="1" t="str">
        <f>IFERROR(_xlfn.XLOOKUP(tblTransaksi[[#This Row],[Kode Produk]],Master_Data!$A$7:$A$25,Master_Data!$C$7:$C$25),"")</f>
        <v>Mid-Range</v>
      </c>
      <c r="I117" s="1" t="s">
        <v>62</v>
      </c>
      <c r="J117" s="1" t="str">
        <f>IFERROR(_xlfn.XLOOKUP(tblTransaksi[[#This Row],[ID Sales]],Master_Data!$G$7:$G$16,Master_Data!$H$7:$H$16),"")</f>
        <v>Andi Pratama</v>
      </c>
      <c r="K117" s="1" t="str">
        <f>IFERROR(_xlfn.XLOOKUP(tblTransaksi[[#This Row],[ID Sales]],Master_Data!$G$7:$G$16,Master_Data!$I$7:$I$16),"")</f>
        <v>Jakarta</v>
      </c>
      <c r="L117" s="1">
        <v>1</v>
      </c>
      <c r="M117" s="5">
        <f>IFERROR(_xlfn.XLOOKUP(tblTransaksi[[#This Row],[Kode Produk]],Master_Data!$A$7:$A$25,Master_Data!$D$7:$D$25),"")</f>
        <v>5499000</v>
      </c>
      <c r="N117" s="11">
        <v>0.1</v>
      </c>
      <c r="O117" s="5">
        <f>IF(OR(tblTransaksi[[#This Row],[Qty]]="",tblTransaksi[[#This Row],[Harga Satuan]]=""),"",tblTransaksi[[#This Row],[Qty]]*tblTransaksi[[#This Row],[Harga Satuan]]*(1-tblTransaksi[[#This Row],[Diskon (%)]]))</f>
        <v>4949100</v>
      </c>
      <c r="P117" s="1" t="s">
        <v>19</v>
      </c>
    </row>
    <row r="118" spans="1:16" x14ac:dyDescent="0.25">
      <c r="A118" s="1" t="s">
        <v>540</v>
      </c>
      <c r="B118" s="10">
        <v>46117</v>
      </c>
      <c r="C118" s="12" t="str">
        <f>TEXT(tblTransaksi[[#This Row],[Tanggal]],"mmmm")</f>
        <v>April</v>
      </c>
      <c r="D118" s="1">
        <f>YEAR(tblTransaksi[[#This Row],[Tanggal]])</f>
        <v>2026</v>
      </c>
      <c r="E118" s="14">
        <f>MONTH(tblTransaksi[[#This Row],[Tanggal]])</f>
        <v>4</v>
      </c>
      <c r="F118" s="1" t="s">
        <v>33</v>
      </c>
      <c r="G118" s="1" t="str">
        <f>IFERROR(_xlfn.XLOOKUP(tblTransaksi[[#This Row],[Kode Produk]],Master_Data!$A$7:$A$25,Master_Data!$B$7:$B$25),"")</f>
        <v>Xiaomi Redmi Note 14</v>
      </c>
      <c r="H118" s="1" t="str">
        <f>IFERROR(_xlfn.XLOOKUP(tblTransaksi[[#This Row],[Kode Produk]],Master_Data!$A$7:$A$25,Master_Data!$C$7:$C$25),"")</f>
        <v>Mid-Range</v>
      </c>
      <c r="I118" s="1" t="s">
        <v>82</v>
      </c>
      <c r="J118" s="1" t="str">
        <f>IFERROR(_xlfn.XLOOKUP(tblTransaksi[[#This Row],[ID Sales]],Master_Data!$G$7:$G$16,Master_Data!$H$7:$H$16),"")</f>
        <v>Reza Maulana</v>
      </c>
      <c r="K118" s="1" t="str">
        <f>IFERROR(_xlfn.XLOOKUP(tblTransaksi[[#This Row],[ID Sales]],Master_Data!$G$7:$G$16,Master_Data!$I$7:$I$16),"")</f>
        <v>Palembang</v>
      </c>
      <c r="L118" s="1">
        <v>1</v>
      </c>
      <c r="M118" s="5">
        <f>IFERROR(_xlfn.XLOOKUP(tblTransaksi[[#This Row],[Kode Produk]],Master_Data!$A$7:$A$25,Master_Data!$D$7:$D$25),"")</f>
        <v>2799000</v>
      </c>
      <c r="N118" s="11">
        <v>0</v>
      </c>
      <c r="O118" s="5">
        <f>IF(OR(tblTransaksi[[#This Row],[Qty]]="",tblTransaksi[[#This Row],[Harga Satuan]]=""),"",tblTransaksi[[#This Row],[Qty]]*tblTransaksi[[#This Row],[Harga Satuan]]*(1-tblTransaksi[[#This Row],[Diskon (%)]]))</f>
        <v>2799000</v>
      </c>
      <c r="P118" s="1" t="s">
        <v>17</v>
      </c>
    </row>
    <row r="119" spans="1:16" x14ac:dyDescent="0.25">
      <c r="A119" s="1" t="s">
        <v>206</v>
      </c>
      <c r="B119" s="10">
        <v>46119</v>
      </c>
      <c r="C119" s="12" t="str">
        <f>TEXT(tblTransaksi[[#This Row],[Tanggal]],"mmmm")</f>
        <v>April</v>
      </c>
      <c r="D119" s="1">
        <f>YEAR(tblTransaksi[[#This Row],[Tanggal]])</f>
        <v>2026</v>
      </c>
      <c r="E119" s="14">
        <f>MONTH(tblTransaksi[[#This Row],[Tanggal]])</f>
        <v>4</v>
      </c>
      <c r="F119" s="1" t="s">
        <v>38</v>
      </c>
      <c r="G119" s="1" t="str">
        <f>IFERROR(_xlfn.XLOOKUP(tblTransaksi[[#This Row],[Kode Produk]],Master_Data!$A$7:$A$25,Master_Data!$B$7:$B$25),"")</f>
        <v>OPPO A5 Pro</v>
      </c>
      <c r="H119" s="1" t="str">
        <f>IFERROR(_xlfn.XLOOKUP(tblTransaksi[[#This Row],[Kode Produk]],Master_Data!$A$7:$A$25,Master_Data!$C$7:$C$25),"")</f>
        <v>Entry-Level</v>
      </c>
      <c r="I119" s="1" t="s">
        <v>80</v>
      </c>
      <c r="J119" s="1" t="str">
        <f>IFERROR(_xlfn.XLOOKUP(tblTransaksi[[#This Row],[ID Sales]],Master_Data!$G$7:$G$16,Master_Data!$H$7:$H$16),"")</f>
        <v>Salsa Maharani</v>
      </c>
      <c r="K119" s="1" t="str">
        <f>IFERROR(_xlfn.XLOOKUP(tblTransaksi[[#This Row],[ID Sales]],Master_Data!$G$7:$G$16,Master_Data!$I$7:$I$16),"")</f>
        <v>Medan</v>
      </c>
      <c r="L119" s="1">
        <v>1</v>
      </c>
      <c r="M119" s="5">
        <f>IFERROR(_xlfn.XLOOKUP(tblTransaksi[[#This Row],[Kode Produk]],Master_Data!$A$7:$A$25,Master_Data!$D$7:$D$25),"")</f>
        <v>2499000</v>
      </c>
      <c r="N119" s="11">
        <v>0</v>
      </c>
      <c r="O119" s="5">
        <f>IF(OR(tblTransaksi[[#This Row],[Qty]]="",tblTransaksi[[#This Row],[Harga Satuan]]=""),"",tblTransaksi[[#This Row],[Qty]]*tblTransaksi[[#This Row],[Harga Satuan]]*(1-tblTransaksi[[#This Row],[Diskon (%)]]))</f>
        <v>2499000</v>
      </c>
      <c r="P119" s="1" t="s">
        <v>18</v>
      </c>
    </row>
    <row r="120" spans="1:16" x14ac:dyDescent="0.25">
      <c r="A120" s="1" t="s">
        <v>315</v>
      </c>
      <c r="B120" s="10">
        <v>46119</v>
      </c>
      <c r="C120" s="12" t="str">
        <f>TEXT(tblTransaksi[[#This Row],[Tanggal]],"mmmm")</f>
        <v>April</v>
      </c>
      <c r="D120" s="1">
        <f>YEAR(tblTransaksi[[#This Row],[Tanggal]])</f>
        <v>2026</v>
      </c>
      <c r="E120" s="14">
        <f>MONTH(tblTransaksi[[#This Row],[Tanggal]])</f>
        <v>4</v>
      </c>
      <c r="F120" s="1" t="s">
        <v>40</v>
      </c>
      <c r="G120" s="1" t="str">
        <f>IFERROR(_xlfn.XLOOKUP(tblTransaksi[[#This Row],[Kode Produk]],Master_Data!$A$7:$A$25,Master_Data!$B$7:$B$25),"")</f>
        <v>OPPO Reno 14</v>
      </c>
      <c r="H120" s="1" t="str">
        <f>IFERROR(_xlfn.XLOOKUP(tblTransaksi[[#This Row],[Kode Produk]],Master_Data!$A$7:$A$25,Master_Data!$C$7:$C$25),"")</f>
        <v>Mid-Range</v>
      </c>
      <c r="I120" s="1" t="s">
        <v>85</v>
      </c>
      <c r="J120" s="1" t="str">
        <f>IFERROR(_xlfn.XLOOKUP(tblTransaksi[[#This Row],[ID Sales]],Master_Data!$G$7:$G$16,Master_Data!$H$7:$H$16),"")</f>
        <v>Aulia Rahman</v>
      </c>
      <c r="K120" s="1" t="str">
        <f>IFERROR(_xlfn.XLOOKUP(tblTransaksi[[#This Row],[ID Sales]],Master_Data!$G$7:$G$16,Master_Data!$I$7:$I$16),"")</f>
        <v>Palembang</v>
      </c>
      <c r="L120" s="1">
        <v>4</v>
      </c>
      <c r="M120" s="5">
        <f>IFERROR(_xlfn.XLOOKUP(tblTransaksi[[#This Row],[Kode Produk]],Master_Data!$A$7:$A$25,Master_Data!$D$7:$D$25),"")</f>
        <v>7499000</v>
      </c>
      <c r="N120" s="11">
        <v>0</v>
      </c>
      <c r="O120" s="5">
        <f>IF(OR(tblTransaksi[[#This Row],[Qty]]="",tblTransaksi[[#This Row],[Harga Satuan]]=""),"",tblTransaksi[[#This Row],[Qty]]*tblTransaksi[[#This Row],[Harga Satuan]]*(1-tblTransaksi[[#This Row],[Diskon (%)]]))</f>
        <v>29996000</v>
      </c>
      <c r="P120" s="1" t="s">
        <v>18</v>
      </c>
    </row>
    <row r="121" spans="1:16" x14ac:dyDescent="0.25">
      <c r="A121" s="1" t="s">
        <v>358</v>
      </c>
      <c r="B121" s="10">
        <v>46119</v>
      </c>
      <c r="C121" s="12" t="str">
        <f>TEXT(tblTransaksi[[#This Row],[Tanggal]],"mmmm")</f>
        <v>April</v>
      </c>
      <c r="D121" s="1">
        <f>YEAR(tblTransaksi[[#This Row],[Tanggal]])</f>
        <v>2026</v>
      </c>
      <c r="E121" s="14">
        <f>MONTH(tblTransaksi[[#This Row],[Tanggal]])</f>
        <v>4</v>
      </c>
      <c r="F121" s="1" t="s">
        <v>26</v>
      </c>
      <c r="G121" s="1" t="str">
        <f>IFERROR(_xlfn.XLOOKUP(tblTransaksi[[#This Row],[Kode Produk]],Master_Data!$A$7:$A$25,Master_Data!$B$7:$B$25),"")</f>
        <v>Samsung Galaxy A36 5G</v>
      </c>
      <c r="H121" s="1" t="str">
        <f>IFERROR(_xlfn.XLOOKUP(tblTransaksi[[#This Row],[Kode Produk]],Master_Data!$A$7:$A$25,Master_Data!$C$7:$C$25),"")</f>
        <v>Mid-Range</v>
      </c>
      <c r="I121" s="1" t="s">
        <v>80</v>
      </c>
      <c r="J121" s="1" t="str">
        <f>IFERROR(_xlfn.XLOOKUP(tblTransaksi[[#This Row],[ID Sales]],Master_Data!$G$7:$G$16,Master_Data!$H$7:$H$16),"")</f>
        <v>Salsa Maharani</v>
      </c>
      <c r="K121" s="1" t="str">
        <f>IFERROR(_xlfn.XLOOKUP(tblTransaksi[[#This Row],[ID Sales]],Master_Data!$G$7:$G$16,Master_Data!$I$7:$I$16),"")</f>
        <v>Medan</v>
      </c>
      <c r="L121" s="1">
        <v>2</v>
      </c>
      <c r="M121" s="5">
        <f>IFERROR(_xlfn.XLOOKUP(tblTransaksi[[#This Row],[Kode Produk]],Master_Data!$A$7:$A$25,Master_Data!$D$7:$D$25),"")</f>
        <v>5199000</v>
      </c>
      <c r="N121" s="11">
        <v>0.1</v>
      </c>
      <c r="O121" s="5">
        <f>IF(OR(tblTransaksi[[#This Row],[Qty]]="",tblTransaksi[[#This Row],[Harga Satuan]]=""),"",tblTransaksi[[#This Row],[Qty]]*tblTransaksi[[#This Row],[Harga Satuan]]*(1-tblTransaksi[[#This Row],[Diskon (%)]]))</f>
        <v>9358200</v>
      </c>
      <c r="P121" s="1" t="s">
        <v>17</v>
      </c>
    </row>
    <row r="122" spans="1:16" x14ac:dyDescent="0.25">
      <c r="A122" s="1" t="s">
        <v>336</v>
      </c>
      <c r="B122" s="10">
        <v>46120</v>
      </c>
      <c r="C122" s="12" t="str">
        <f>TEXT(tblTransaksi[[#This Row],[Tanggal]],"mmmm")</f>
        <v>April</v>
      </c>
      <c r="D122" s="1">
        <f>YEAR(tblTransaksi[[#This Row],[Tanggal]])</f>
        <v>2026</v>
      </c>
      <c r="E122" s="14">
        <f>MONTH(tblTransaksi[[#This Row],[Tanggal]])</f>
        <v>4</v>
      </c>
      <c r="F122" s="1" t="s">
        <v>44</v>
      </c>
      <c r="G122" s="1" t="str">
        <f>IFERROR(_xlfn.XLOOKUP(tblTransaksi[[#This Row],[Kode Produk]],Master_Data!$A$7:$A$25,Master_Data!$B$7:$B$25),"")</f>
        <v>vivo Y29</v>
      </c>
      <c r="H122" s="1" t="str">
        <f>IFERROR(_xlfn.XLOOKUP(tblTransaksi[[#This Row],[Kode Produk]],Master_Data!$A$7:$A$25,Master_Data!$C$7:$C$25),"")</f>
        <v>Entry-Level</v>
      </c>
      <c r="I122" s="1" t="s">
        <v>70</v>
      </c>
      <c r="J122" s="1" t="str">
        <f>IFERROR(_xlfn.XLOOKUP(tblTransaksi[[#This Row],[ID Sales]],Master_Data!$G$7:$G$16,Master_Data!$H$7:$H$16),"")</f>
        <v>Fajar Nugroho</v>
      </c>
      <c r="K122" s="1" t="str">
        <f>IFERROR(_xlfn.XLOOKUP(tblTransaksi[[#This Row],[ID Sales]],Master_Data!$G$7:$G$16,Master_Data!$I$7:$I$16),"")</f>
        <v>Bandung</v>
      </c>
      <c r="L122" s="1">
        <v>2</v>
      </c>
      <c r="M122" s="5">
        <f>IFERROR(_xlfn.XLOOKUP(tblTransaksi[[#This Row],[Kode Produk]],Master_Data!$A$7:$A$25,Master_Data!$D$7:$D$25),"")</f>
        <v>2399000</v>
      </c>
      <c r="N122" s="11">
        <v>0</v>
      </c>
      <c r="O122" s="5">
        <f>IF(OR(tblTransaksi[[#This Row],[Qty]]="",tblTransaksi[[#This Row],[Harga Satuan]]=""),"",tblTransaksi[[#This Row],[Qty]]*tblTransaksi[[#This Row],[Harga Satuan]]*(1-tblTransaksi[[#This Row],[Diskon (%)]]))</f>
        <v>4798000</v>
      </c>
      <c r="P122" s="1" t="s">
        <v>17</v>
      </c>
    </row>
    <row r="123" spans="1:16" x14ac:dyDescent="0.25">
      <c r="A123" s="1" t="s">
        <v>385</v>
      </c>
      <c r="B123" s="10">
        <v>46120</v>
      </c>
      <c r="C123" s="12" t="str">
        <f>TEXT(tblTransaksi[[#This Row],[Tanggal]],"mmmm")</f>
        <v>April</v>
      </c>
      <c r="D123" s="1">
        <f>YEAR(tblTransaksi[[#This Row],[Tanggal]])</f>
        <v>2026</v>
      </c>
      <c r="E123" s="14">
        <f>MONTH(tblTransaksi[[#This Row],[Tanggal]])</f>
        <v>4</v>
      </c>
      <c r="F123" s="1" t="s">
        <v>58</v>
      </c>
      <c r="G123" s="1" t="str">
        <f>IFERROR(_xlfn.XLOOKUP(tblTransaksi[[#This Row],[Kode Produk]],Master_Data!$A$7:$A$25,Master_Data!$B$7:$B$25),"")</f>
        <v>iPhone 15</v>
      </c>
      <c r="H123" s="1" t="str">
        <f>IFERROR(_xlfn.XLOOKUP(tblTransaksi[[#This Row],[Kode Produk]],Master_Data!$A$7:$A$25,Master_Data!$C$7:$C$25),"")</f>
        <v>Flagship</v>
      </c>
      <c r="I123" s="1" t="s">
        <v>85</v>
      </c>
      <c r="J123" s="1" t="str">
        <f>IFERROR(_xlfn.XLOOKUP(tblTransaksi[[#This Row],[ID Sales]],Master_Data!$G$7:$G$16,Master_Data!$H$7:$H$16),"")</f>
        <v>Aulia Rahman</v>
      </c>
      <c r="K123" s="1" t="str">
        <f>IFERROR(_xlfn.XLOOKUP(tblTransaksi[[#This Row],[ID Sales]],Master_Data!$G$7:$G$16,Master_Data!$I$7:$I$16),"")</f>
        <v>Palembang</v>
      </c>
      <c r="L123" s="1">
        <v>2</v>
      </c>
      <c r="M123" s="5">
        <f>IFERROR(_xlfn.XLOOKUP(tblTransaksi[[#This Row],[Kode Produk]],Master_Data!$A$7:$A$25,Master_Data!$D$7:$D$25),"")</f>
        <v>12499000</v>
      </c>
      <c r="N123" s="11">
        <v>0.05</v>
      </c>
      <c r="O123" s="5">
        <f>IF(OR(tblTransaksi[[#This Row],[Qty]]="",tblTransaksi[[#This Row],[Harga Satuan]]=""),"",tblTransaksi[[#This Row],[Qty]]*tblTransaksi[[#This Row],[Harga Satuan]]*(1-tblTransaksi[[#This Row],[Diskon (%)]]))</f>
        <v>23748100</v>
      </c>
      <c r="P123" s="1" t="s">
        <v>17</v>
      </c>
    </row>
    <row r="124" spans="1:16" x14ac:dyDescent="0.25">
      <c r="A124" s="1" t="s">
        <v>552</v>
      </c>
      <c r="B124" s="10">
        <v>46120</v>
      </c>
      <c r="C124" s="12" t="str">
        <f>TEXT(tblTransaksi[[#This Row],[Tanggal]],"mmmm")</f>
        <v>April</v>
      </c>
      <c r="D124" s="1">
        <f>YEAR(tblTransaksi[[#This Row],[Tanggal]])</f>
        <v>2026</v>
      </c>
      <c r="E124" s="14">
        <f>MONTH(tblTransaksi[[#This Row],[Tanggal]])</f>
        <v>4</v>
      </c>
      <c r="F124" s="1" t="s">
        <v>50</v>
      </c>
      <c r="G124" s="1" t="str">
        <f>IFERROR(_xlfn.XLOOKUP(tblTransaksi[[#This Row],[Kode Produk]],Master_Data!$A$7:$A$25,Master_Data!$B$7:$B$25),"")</f>
        <v>realme 14 Pro 5G</v>
      </c>
      <c r="H124" s="1" t="str">
        <f>IFERROR(_xlfn.XLOOKUP(tblTransaksi[[#This Row],[Kode Produk]],Master_Data!$A$7:$A$25,Master_Data!$C$7:$C$25),"")</f>
        <v>Mid-Range</v>
      </c>
      <c r="I124" s="1" t="s">
        <v>75</v>
      </c>
      <c r="J124" s="1" t="str">
        <f>IFERROR(_xlfn.XLOOKUP(tblTransaksi[[#This Row],[ID Sales]],Master_Data!$G$7:$G$16,Master_Data!$H$7:$H$16),"")</f>
        <v>Arif Setiawan</v>
      </c>
      <c r="K124" s="1" t="str">
        <f>IFERROR(_xlfn.XLOOKUP(tblTransaksi[[#This Row],[ID Sales]],Master_Data!$G$7:$G$16,Master_Data!$I$7:$I$16),"")</f>
        <v>Surabaya</v>
      </c>
      <c r="L124" s="1">
        <v>1</v>
      </c>
      <c r="M124" s="5">
        <f>IFERROR(_xlfn.XLOOKUP(tblTransaksi[[#This Row],[Kode Produk]],Master_Data!$A$7:$A$25,Master_Data!$D$7:$D$25),"")</f>
        <v>5499000</v>
      </c>
      <c r="N124" s="11">
        <v>0</v>
      </c>
      <c r="O124" s="5">
        <f>IF(OR(tblTransaksi[[#This Row],[Qty]]="",tblTransaksi[[#This Row],[Harga Satuan]]=""),"",tblTransaksi[[#This Row],[Qty]]*tblTransaksi[[#This Row],[Harga Satuan]]*(1-tblTransaksi[[#This Row],[Diskon (%)]]))</f>
        <v>5499000</v>
      </c>
      <c r="P124" s="1" t="s">
        <v>18</v>
      </c>
    </row>
    <row r="125" spans="1:16" x14ac:dyDescent="0.25">
      <c r="A125" s="1" t="s">
        <v>392</v>
      </c>
      <c r="B125" s="10">
        <v>46121</v>
      </c>
      <c r="C125" s="12" t="str">
        <f>TEXT(tblTransaksi[[#This Row],[Tanggal]],"mmmm")</f>
        <v>April</v>
      </c>
      <c r="D125" s="1">
        <f>YEAR(tblTransaksi[[#This Row],[Tanggal]])</f>
        <v>2026</v>
      </c>
      <c r="E125" s="14">
        <f>MONTH(tblTransaksi[[#This Row],[Tanggal]])</f>
        <v>4</v>
      </c>
      <c r="F125" s="1" t="s">
        <v>60</v>
      </c>
      <c r="G125" s="1" t="str">
        <f>IFERROR(_xlfn.XLOOKUP(tblTransaksi[[#This Row],[Kode Produk]],Master_Data!$A$7:$A$25,Master_Data!$B$7:$B$25),"")</f>
        <v>iPhone 16</v>
      </c>
      <c r="H125" s="1" t="str">
        <f>IFERROR(_xlfn.XLOOKUP(tblTransaksi[[#This Row],[Kode Produk]],Master_Data!$A$7:$A$25,Master_Data!$C$7:$C$25),"")</f>
        <v>Flagship</v>
      </c>
      <c r="I125" s="1" t="s">
        <v>72</v>
      </c>
      <c r="J125" s="1" t="str">
        <f>IFERROR(_xlfn.XLOOKUP(tblTransaksi[[#This Row],[ID Sales]],Master_Data!$G$7:$G$16,Master_Data!$H$7:$H$16),"")</f>
        <v>Kevin Wijaya</v>
      </c>
      <c r="K125" s="1" t="str">
        <f>IFERROR(_xlfn.XLOOKUP(tblTransaksi[[#This Row],[ID Sales]],Master_Data!$G$7:$G$16,Master_Data!$I$7:$I$16),"")</f>
        <v>Surabaya</v>
      </c>
      <c r="L125" s="1">
        <v>1</v>
      </c>
      <c r="M125" s="5">
        <f>IFERROR(_xlfn.XLOOKUP(tblTransaksi[[#This Row],[Kode Produk]],Master_Data!$A$7:$A$25,Master_Data!$D$7:$D$25),"")</f>
        <v>14999000</v>
      </c>
      <c r="N125" s="11">
        <v>0</v>
      </c>
      <c r="O125" s="5">
        <f>IF(OR(tblTransaksi[[#This Row],[Qty]]="",tblTransaksi[[#This Row],[Harga Satuan]]=""),"",tblTransaksi[[#This Row],[Qty]]*tblTransaksi[[#This Row],[Harga Satuan]]*(1-tblTransaksi[[#This Row],[Diskon (%)]]))</f>
        <v>14999000</v>
      </c>
      <c r="P125" s="1" t="s">
        <v>87</v>
      </c>
    </row>
    <row r="126" spans="1:16" x14ac:dyDescent="0.25">
      <c r="A126" s="1" t="s">
        <v>465</v>
      </c>
      <c r="B126" s="10">
        <v>46121</v>
      </c>
      <c r="C126" s="12" t="str">
        <f>TEXT(tblTransaksi[[#This Row],[Tanggal]],"mmmm")</f>
        <v>April</v>
      </c>
      <c r="D126" s="1">
        <f>YEAR(tblTransaksi[[#This Row],[Tanggal]])</f>
        <v>2026</v>
      </c>
      <c r="E126" s="14">
        <f>MONTH(tblTransaksi[[#This Row],[Tanggal]])</f>
        <v>4</v>
      </c>
      <c r="F126" s="1" t="s">
        <v>42</v>
      </c>
      <c r="G126" s="1" t="str">
        <f>IFERROR(_xlfn.XLOOKUP(tblTransaksi[[#This Row],[Kode Produk]],Master_Data!$A$7:$A$25,Master_Data!$B$7:$B$25),"")</f>
        <v>OPPO Find X8</v>
      </c>
      <c r="H126" s="1" t="str">
        <f>IFERROR(_xlfn.XLOOKUP(tblTransaksi[[#This Row],[Kode Produk]],Master_Data!$A$7:$A$25,Master_Data!$C$7:$C$25),"")</f>
        <v>Flagship</v>
      </c>
      <c r="I126" s="1" t="s">
        <v>82</v>
      </c>
      <c r="J126" s="1" t="str">
        <f>IFERROR(_xlfn.XLOOKUP(tblTransaksi[[#This Row],[ID Sales]],Master_Data!$G$7:$G$16,Master_Data!$H$7:$H$16),"")</f>
        <v>Reza Maulana</v>
      </c>
      <c r="K126" s="1" t="str">
        <f>IFERROR(_xlfn.XLOOKUP(tblTransaksi[[#This Row],[ID Sales]],Master_Data!$G$7:$G$16,Master_Data!$I$7:$I$16),"")</f>
        <v>Palembang</v>
      </c>
      <c r="L126" s="1">
        <v>5</v>
      </c>
      <c r="M126" s="5">
        <f>IFERROR(_xlfn.XLOOKUP(tblTransaksi[[#This Row],[Kode Produk]],Master_Data!$A$7:$A$25,Master_Data!$D$7:$D$25),"")</f>
        <v>13999000</v>
      </c>
      <c r="N126" s="11">
        <v>0.1</v>
      </c>
      <c r="O126" s="5">
        <f>IF(OR(tblTransaksi[[#This Row],[Qty]]="",tblTransaksi[[#This Row],[Harga Satuan]]=""),"",tblTransaksi[[#This Row],[Qty]]*tblTransaksi[[#This Row],[Harga Satuan]]*(1-tblTransaksi[[#This Row],[Diskon (%)]]))</f>
        <v>62995500</v>
      </c>
      <c r="P126" s="1" t="s">
        <v>18</v>
      </c>
    </row>
    <row r="127" spans="1:16" x14ac:dyDescent="0.25">
      <c r="A127" s="1" t="s">
        <v>491</v>
      </c>
      <c r="B127" s="10">
        <v>46121</v>
      </c>
      <c r="C127" s="12" t="str">
        <f>TEXT(tblTransaksi[[#This Row],[Tanggal]],"mmmm")</f>
        <v>April</v>
      </c>
      <c r="D127" s="1">
        <f>YEAR(tblTransaksi[[#This Row],[Tanggal]])</f>
        <v>2026</v>
      </c>
      <c r="E127" s="14">
        <f>MONTH(tblTransaksi[[#This Row],[Tanggal]])</f>
        <v>4</v>
      </c>
      <c r="F127" s="1" t="s">
        <v>44</v>
      </c>
      <c r="G127" s="1" t="str">
        <f>IFERROR(_xlfn.XLOOKUP(tblTransaksi[[#This Row],[Kode Produk]],Master_Data!$A$7:$A$25,Master_Data!$B$7:$B$25),"")</f>
        <v>vivo Y29</v>
      </c>
      <c r="H127" s="1" t="str">
        <f>IFERROR(_xlfn.XLOOKUP(tblTransaksi[[#This Row],[Kode Produk]],Master_Data!$A$7:$A$25,Master_Data!$C$7:$C$25),"")</f>
        <v>Entry-Level</v>
      </c>
      <c r="I127" s="1" t="s">
        <v>82</v>
      </c>
      <c r="J127" s="1" t="str">
        <f>IFERROR(_xlfn.XLOOKUP(tblTransaksi[[#This Row],[ID Sales]],Master_Data!$G$7:$G$16,Master_Data!$H$7:$H$16),"")</f>
        <v>Reza Maulana</v>
      </c>
      <c r="K127" s="1" t="str">
        <f>IFERROR(_xlfn.XLOOKUP(tblTransaksi[[#This Row],[ID Sales]],Master_Data!$G$7:$G$16,Master_Data!$I$7:$I$16),"")</f>
        <v>Palembang</v>
      </c>
      <c r="L127" s="1">
        <v>2</v>
      </c>
      <c r="M127" s="5">
        <f>IFERROR(_xlfn.XLOOKUP(tblTransaksi[[#This Row],[Kode Produk]],Master_Data!$A$7:$A$25,Master_Data!$D$7:$D$25),"")</f>
        <v>2399000</v>
      </c>
      <c r="N127" s="11">
        <v>0</v>
      </c>
      <c r="O127" s="5">
        <f>IF(OR(tblTransaksi[[#This Row],[Qty]]="",tblTransaksi[[#This Row],[Harga Satuan]]=""),"",tblTransaksi[[#This Row],[Qty]]*tblTransaksi[[#This Row],[Harga Satuan]]*(1-tblTransaksi[[#This Row],[Diskon (%)]]))</f>
        <v>4798000</v>
      </c>
      <c r="P127" s="1" t="s">
        <v>87</v>
      </c>
    </row>
    <row r="128" spans="1:16" x14ac:dyDescent="0.25">
      <c r="A128" s="1" t="s">
        <v>549</v>
      </c>
      <c r="B128" s="10">
        <v>46121</v>
      </c>
      <c r="C128" s="12" t="str">
        <f>TEXT(tblTransaksi[[#This Row],[Tanggal]],"mmmm")</f>
        <v>April</v>
      </c>
      <c r="D128" s="1">
        <f>YEAR(tblTransaksi[[#This Row],[Tanggal]])</f>
        <v>2026</v>
      </c>
      <c r="E128" s="14">
        <f>MONTH(tblTransaksi[[#This Row],[Tanggal]])</f>
        <v>4</v>
      </c>
      <c r="F128" s="1" t="s">
        <v>54</v>
      </c>
      <c r="G128" s="1" t="str">
        <f>IFERROR(_xlfn.XLOOKUP(tblTransaksi[[#This Row],[Kode Produk]],Master_Data!$A$7:$A$25,Master_Data!$B$7:$B$25),"")</f>
        <v>Infinix Note 50 Pro</v>
      </c>
      <c r="H128" s="1" t="str">
        <f>IFERROR(_xlfn.XLOOKUP(tblTransaksi[[#This Row],[Kode Produk]],Master_Data!$A$7:$A$25,Master_Data!$C$7:$C$25),"")</f>
        <v>Mid-Range</v>
      </c>
      <c r="I128" s="1" t="s">
        <v>82</v>
      </c>
      <c r="J128" s="1" t="str">
        <f>IFERROR(_xlfn.XLOOKUP(tblTransaksi[[#This Row],[ID Sales]],Master_Data!$G$7:$G$16,Master_Data!$H$7:$H$16),"")</f>
        <v>Reza Maulana</v>
      </c>
      <c r="K128" s="1" t="str">
        <f>IFERROR(_xlfn.XLOOKUP(tblTransaksi[[#This Row],[ID Sales]],Master_Data!$G$7:$G$16,Master_Data!$I$7:$I$16),"")</f>
        <v>Palembang</v>
      </c>
      <c r="L128" s="1">
        <v>4</v>
      </c>
      <c r="M128" s="5">
        <f>IFERROR(_xlfn.XLOOKUP(tblTransaksi[[#This Row],[Kode Produk]],Master_Data!$A$7:$A$25,Master_Data!$D$7:$D$25),"")</f>
        <v>3199000</v>
      </c>
      <c r="N128" s="11">
        <v>0</v>
      </c>
      <c r="O128" s="5">
        <f>IF(OR(tblTransaksi[[#This Row],[Qty]]="",tblTransaksi[[#This Row],[Harga Satuan]]=""),"",tblTransaksi[[#This Row],[Qty]]*tblTransaksi[[#This Row],[Harga Satuan]]*(1-tblTransaksi[[#This Row],[Diskon (%)]]))</f>
        <v>12796000</v>
      </c>
      <c r="P128" s="1" t="s">
        <v>19</v>
      </c>
    </row>
    <row r="129" spans="1:16" x14ac:dyDescent="0.25">
      <c r="A129" s="1" t="s">
        <v>556</v>
      </c>
      <c r="B129" s="10">
        <v>46121</v>
      </c>
      <c r="C129" s="12" t="str">
        <f>TEXT(tblTransaksi[[#This Row],[Tanggal]],"mmmm")</f>
        <v>April</v>
      </c>
      <c r="D129" s="1">
        <f>YEAR(tblTransaksi[[#This Row],[Tanggal]])</f>
        <v>2026</v>
      </c>
      <c r="E129" s="14">
        <f>MONTH(tblTransaksi[[#This Row],[Tanggal]])</f>
        <v>4</v>
      </c>
      <c r="F129" s="1" t="s">
        <v>44</v>
      </c>
      <c r="G129" s="1" t="str">
        <f>IFERROR(_xlfn.XLOOKUP(tblTransaksi[[#This Row],[Kode Produk]],Master_Data!$A$7:$A$25,Master_Data!$B$7:$B$25),"")</f>
        <v>vivo Y29</v>
      </c>
      <c r="H129" s="1" t="str">
        <f>IFERROR(_xlfn.XLOOKUP(tblTransaksi[[#This Row],[Kode Produk]],Master_Data!$A$7:$A$25,Master_Data!$C$7:$C$25),"")</f>
        <v>Entry-Level</v>
      </c>
      <c r="I129" s="1" t="s">
        <v>65</v>
      </c>
      <c r="J129" s="1" t="str">
        <f>IFERROR(_xlfn.XLOOKUP(tblTransaksi[[#This Row],[ID Sales]],Master_Data!$G$7:$G$16,Master_Data!$H$7:$H$16),"")</f>
        <v>Rizky Ramadhan</v>
      </c>
      <c r="K129" s="1" t="str">
        <f>IFERROR(_xlfn.XLOOKUP(tblTransaksi[[#This Row],[ID Sales]],Master_Data!$G$7:$G$16,Master_Data!$I$7:$I$16),"")</f>
        <v>Jakarta</v>
      </c>
      <c r="L129" s="1">
        <v>3</v>
      </c>
      <c r="M129" s="5">
        <f>IFERROR(_xlfn.XLOOKUP(tblTransaksi[[#This Row],[Kode Produk]],Master_Data!$A$7:$A$25,Master_Data!$D$7:$D$25),"")</f>
        <v>2399000</v>
      </c>
      <c r="N129" s="11">
        <v>0</v>
      </c>
      <c r="O129" s="5">
        <f>IF(OR(tblTransaksi[[#This Row],[Qty]]="",tblTransaksi[[#This Row],[Harga Satuan]]=""),"",tblTransaksi[[#This Row],[Qty]]*tblTransaksi[[#This Row],[Harga Satuan]]*(1-tblTransaksi[[#This Row],[Diskon (%)]]))</f>
        <v>7197000</v>
      </c>
      <c r="P129" s="1" t="s">
        <v>17</v>
      </c>
    </row>
    <row r="130" spans="1:16" x14ac:dyDescent="0.25">
      <c r="A130" s="1" t="s">
        <v>445</v>
      </c>
      <c r="B130" s="10">
        <v>46122</v>
      </c>
      <c r="C130" s="12" t="str">
        <f>TEXT(tblTransaksi[[#This Row],[Tanggal]],"mmmm")</f>
        <v>April</v>
      </c>
      <c r="D130" s="1">
        <f>YEAR(tblTransaksi[[#This Row],[Tanggal]])</f>
        <v>2026</v>
      </c>
      <c r="E130" s="14">
        <f>MONTH(tblTransaksi[[#This Row],[Tanggal]])</f>
        <v>4</v>
      </c>
      <c r="F130" s="1" t="s">
        <v>26</v>
      </c>
      <c r="G130" s="1" t="str">
        <f>IFERROR(_xlfn.XLOOKUP(tblTransaksi[[#This Row],[Kode Produk]],Master_Data!$A$7:$A$25,Master_Data!$B$7:$B$25),"")</f>
        <v>Samsung Galaxy A36 5G</v>
      </c>
      <c r="H130" s="1" t="str">
        <f>IFERROR(_xlfn.XLOOKUP(tblTransaksi[[#This Row],[Kode Produk]],Master_Data!$A$7:$A$25,Master_Data!$C$7:$C$25),"")</f>
        <v>Mid-Range</v>
      </c>
      <c r="I130" s="1" t="s">
        <v>62</v>
      </c>
      <c r="J130" s="1" t="str">
        <f>IFERROR(_xlfn.XLOOKUP(tblTransaksi[[#This Row],[ID Sales]],Master_Data!$G$7:$G$16,Master_Data!$H$7:$H$16),"")</f>
        <v>Andi Pratama</v>
      </c>
      <c r="K130" s="1" t="str">
        <f>IFERROR(_xlfn.XLOOKUP(tblTransaksi[[#This Row],[ID Sales]],Master_Data!$G$7:$G$16,Master_Data!$I$7:$I$16),"")</f>
        <v>Jakarta</v>
      </c>
      <c r="L130" s="1">
        <v>1</v>
      </c>
      <c r="M130" s="5">
        <f>IFERROR(_xlfn.XLOOKUP(tblTransaksi[[#This Row],[Kode Produk]],Master_Data!$A$7:$A$25,Master_Data!$D$7:$D$25),"")</f>
        <v>5199000</v>
      </c>
      <c r="N130" s="11">
        <v>0.1</v>
      </c>
      <c r="O130" s="5">
        <f>IF(OR(tblTransaksi[[#This Row],[Qty]]="",tblTransaksi[[#This Row],[Harga Satuan]]=""),"",tblTransaksi[[#This Row],[Qty]]*tblTransaksi[[#This Row],[Harga Satuan]]*(1-tblTransaksi[[#This Row],[Diskon (%)]]))</f>
        <v>4679100</v>
      </c>
      <c r="P130" s="1" t="s">
        <v>17</v>
      </c>
    </row>
    <row r="131" spans="1:16" x14ac:dyDescent="0.25">
      <c r="A131" s="1" t="s">
        <v>447</v>
      </c>
      <c r="B131" s="10">
        <v>46122</v>
      </c>
      <c r="C131" s="12" t="str">
        <f>TEXT(tblTransaksi[[#This Row],[Tanggal]],"mmmm")</f>
        <v>April</v>
      </c>
      <c r="D131" s="1">
        <f>YEAR(tblTransaksi[[#This Row],[Tanggal]])</f>
        <v>2026</v>
      </c>
      <c r="E131" s="14">
        <f>MONTH(tblTransaksi[[#This Row],[Tanggal]])</f>
        <v>4</v>
      </c>
      <c r="F131" s="1" t="s">
        <v>56</v>
      </c>
      <c r="G131" s="1" t="str">
        <f>IFERROR(_xlfn.XLOOKUP(tblTransaksi[[#This Row],[Kode Produk]],Master_Data!$A$7:$A$25,Master_Data!$B$7:$B$25),"")</f>
        <v>iPhone 13</v>
      </c>
      <c r="H131" s="1" t="str">
        <f>IFERROR(_xlfn.XLOOKUP(tblTransaksi[[#This Row],[Kode Produk]],Master_Data!$A$7:$A$25,Master_Data!$C$7:$C$25),"")</f>
        <v>Upper Mid-Range</v>
      </c>
      <c r="I131" s="1" t="s">
        <v>77</v>
      </c>
      <c r="J131" s="1" t="str">
        <f>IFERROR(_xlfn.XLOOKUP(tblTransaksi[[#This Row],[ID Sales]],Master_Data!$G$7:$G$16,Master_Data!$H$7:$H$16),"")</f>
        <v>Nadia Putri</v>
      </c>
      <c r="K131" s="1" t="str">
        <f>IFERROR(_xlfn.XLOOKUP(tblTransaksi[[#This Row],[ID Sales]],Master_Data!$G$7:$G$16,Master_Data!$I$7:$I$16),"")</f>
        <v>Medan</v>
      </c>
      <c r="L131" s="1">
        <v>4</v>
      </c>
      <c r="M131" s="5">
        <f>IFERROR(_xlfn.XLOOKUP(tblTransaksi[[#This Row],[Kode Produk]],Master_Data!$A$7:$A$25,Master_Data!$D$7:$D$25),"")</f>
        <v>8499000</v>
      </c>
      <c r="N131" s="11">
        <v>0.05</v>
      </c>
      <c r="O131" s="5">
        <f>IF(OR(tblTransaksi[[#This Row],[Qty]]="",tblTransaksi[[#This Row],[Harga Satuan]]=""),"",tblTransaksi[[#This Row],[Qty]]*tblTransaksi[[#This Row],[Harga Satuan]]*(1-tblTransaksi[[#This Row],[Diskon (%)]]))</f>
        <v>32296200</v>
      </c>
      <c r="P131" s="1" t="s">
        <v>17</v>
      </c>
    </row>
    <row r="132" spans="1:16" x14ac:dyDescent="0.25">
      <c r="A132" s="1" t="s">
        <v>508</v>
      </c>
      <c r="B132" s="10">
        <v>46122</v>
      </c>
      <c r="C132" s="12" t="str">
        <f>TEXT(tblTransaksi[[#This Row],[Tanggal]],"mmmm")</f>
        <v>April</v>
      </c>
      <c r="D132" s="1">
        <f>YEAR(tblTransaksi[[#This Row],[Tanggal]])</f>
        <v>2026</v>
      </c>
      <c r="E132" s="14">
        <f>MONTH(tblTransaksi[[#This Row],[Tanggal]])</f>
        <v>4</v>
      </c>
      <c r="F132" s="1" t="s">
        <v>60</v>
      </c>
      <c r="G132" s="1" t="str">
        <f>IFERROR(_xlfn.XLOOKUP(tblTransaksi[[#This Row],[Kode Produk]],Master_Data!$A$7:$A$25,Master_Data!$B$7:$B$25),"")</f>
        <v>iPhone 16</v>
      </c>
      <c r="H132" s="1" t="str">
        <f>IFERROR(_xlfn.XLOOKUP(tblTransaksi[[#This Row],[Kode Produk]],Master_Data!$A$7:$A$25,Master_Data!$C$7:$C$25),"")</f>
        <v>Flagship</v>
      </c>
      <c r="I132" s="1" t="s">
        <v>77</v>
      </c>
      <c r="J132" s="1" t="str">
        <f>IFERROR(_xlfn.XLOOKUP(tblTransaksi[[#This Row],[ID Sales]],Master_Data!$G$7:$G$16,Master_Data!$H$7:$H$16),"")</f>
        <v>Nadia Putri</v>
      </c>
      <c r="K132" s="1" t="str">
        <f>IFERROR(_xlfn.XLOOKUP(tblTransaksi[[#This Row],[ID Sales]],Master_Data!$G$7:$G$16,Master_Data!$I$7:$I$16),"")</f>
        <v>Medan</v>
      </c>
      <c r="L132" s="1">
        <v>2</v>
      </c>
      <c r="M132" s="5">
        <f>IFERROR(_xlfn.XLOOKUP(tblTransaksi[[#This Row],[Kode Produk]],Master_Data!$A$7:$A$25,Master_Data!$D$7:$D$25),"")</f>
        <v>14999000</v>
      </c>
      <c r="N132" s="11">
        <v>0</v>
      </c>
      <c r="O132" s="5">
        <f>IF(OR(tblTransaksi[[#This Row],[Qty]]="",tblTransaksi[[#This Row],[Harga Satuan]]=""),"",tblTransaksi[[#This Row],[Qty]]*tblTransaksi[[#This Row],[Harga Satuan]]*(1-tblTransaksi[[#This Row],[Diskon (%)]]))</f>
        <v>29998000</v>
      </c>
      <c r="P132" s="1" t="s">
        <v>19</v>
      </c>
    </row>
    <row r="133" spans="1:16" x14ac:dyDescent="0.25">
      <c r="A133" s="1" t="s">
        <v>102</v>
      </c>
      <c r="B133" s="10">
        <v>46123</v>
      </c>
      <c r="C133" s="12" t="str">
        <f>TEXT(tblTransaksi[[#This Row],[Tanggal]],"mmmm")</f>
        <v>April</v>
      </c>
      <c r="D133" s="1">
        <f>YEAR(tblTransaksi[[#This Row],[Tanggal]])</f>
        <v>2026</v>
      </c>
      <c r="E133" s="14">
        <f>MONTH(tblTransaksi[[#This Row],[Tanggal]])</f>
        <v>4</v>
      </c>
      <c r="F133" s="1" t="s">
        <v>44</v>
      </c>
      <c r="G133" s="1" t="str">
        <f>IFERROR(_xlfn.XLOOKUP(tblTransaksi[[#This Row],[Kode Produk]],Master_Data!$A$7:$A$25,Master_Data!$B$7:$B$25),"")</f>
        <v>vivo Y29</v>
      </c>
      <c r="H133" s="1" t="str">
        <f>IFERROR(_xlfn.XLOOKUP(tblTransaksi[[#This Row],[Kode Produk]],Master_Data!$A$7:$A$25,Master_Data!$C$7:$C$25),"")</f>
        <v>Entry-Level</v>
      </c>
      <c r="I133" s="1" t="s">
        <v>82</v>
      </c>
      <c r="J133" s="1" t="str">
        <f>IFERROR(_xlfn.XLOOKUP(tblTransaksi[[#This Row],[ID Sales]],Master_Data!$G$7:$G$16,Master_Data!$H$7:$H$16),"")</f>
        <v>Reza Maulana</v>
      </c>
      <c r="K133" s="1" t="str">
        <f>IFERROR(_xlfn.XLOOKUP(tblTransaksi[[#This Row],[ID Sales]],Master_Data!$G$7:$G$16,Master_Data!$I$7:$I$16),"")</f>
        <v>Palembang</v>
      </c>
      <c r="L133" s="1">
        <v>4</v>
      </c>
      <c r="M133" s="5">
        <f>IFERROR(_xlfn.XLOOKUP(tblTransaksi[[#This Row],[Kode Produk]],Master_Data!$A$7:$A$25,Master_Data!$D$7:$D$25),"")</f>
        <v>2399000</v>
      </c>
      <c r="N133" s="11">
        <v>0.1</v>
      </c>
      <c r="O133" s="5">
        <f>IF(OR(tblTransaksi[[#This Row],[Qty]]="",tblTransaksi[[#This Row],[Harga Satuan]]=""),"",tblTransaksi[[#This Row],[Qty]]*tblTransaksi[[#This Row],[Harga Satuan]]*(1-tblTransaksi[[#This Row],[Diskon (%)]]))</f>
        <v>8636400</v>
      </c>
      <c r="P133" s="1" t="s">
        <v>87</v>
      </c>
    </row>
    <row r="134" spans="1:16" x14ac:dyDescent="0.25">
      <c r="A134" s="1" t="s">
        <v>314</v>
      </c>
      <c r="B134" s="10">
        <v>46123</v>
      </c>
      <c r="C134" s="12" t="str">
        <f>TEXT(tblTransaksi[[#This Row],[Tanggal]],"mmmm")</f>
        <v>April</v>
      </c>
      <c r="D134" s="1">
        <f>YEAR(tblTransaksi[[#This Row],[Tanggal]])</f>
        <v>2026</v>
      </c>
      <c r="E134" s="14">
        <f>MONTH(tblTransaksi[[#This Row],[Tanggal]])</f>
        <v>4</v>
      </c>
      <c r="F134" s="1" t="s">
        <v>54</v>
      </c>
      <c r="G134" s="1" t="str">
        <f>IFERROR(_xlfn.XLOOKUP(tblTransaksi[[#This Row],[Kode Produk]],Master_Data!$A$7:$A$25,Master_Data!$B$7:$B$25),"")</f>
        <v>Infinix Note 50 Pro</v>
      </c>
      <c r="H134" s="1" t="str">
        <f>IFERROR(_xlfn.XLOOKUP(tblTransaksi[[#This Row],[Kode Produk]],Master_Data!$A$7:$A$25,Master_Data!$C$7:$C$25),"")</f>
        <v>Mid-Range</v>
      </c>
      <c r="I134" s="1" t="s">
        <v>62</v>
      </c>
      <c r="J134" s="1" t="str">
        <f>IFERROR(_xlfn.XLOOKUP(tblTransaksi[[#This Row],[ID Sales]],Master_Data!$G$7:$G$16,Master_Data!$H$7:$H$16),"")</f>
        <v>Andi Pratama</v>
      </c>
      <c r="K134" s="1" t="str">
        <f>IFERROR(_xlfn.XLOOKUP(tblTransaksi[[#This Row],[ID Sales]],Master_Data!$G$7:$G$16,Master_Data!$I$7:$I$16),"")</f>
        <v>Jakarta</v>
      </c>
      <c r="L134" s="1">
        <v>2</v>
      </c>
      <c r="M134" s="5">
        <f>IFERROR(_xlfn.XLOOKUP(tblTransaksi[[#This Row],[Kode Produk]],Master_Data!$A$7:$A$25,Master_Data!$D$7:$D$25),"")</f>
        <v>3199000</v>
      </c>
      <c r="N134" s="11">
        <v>0.05</v>
      </c>
      <c r="O134" s="5">
        <f>IF(OR(tblTransaksi[[#This Row],[Qty]]="",tblTransaksi[[#This Row],[Harga Satuan]]=""),"",tblTransaksi[[#This Row],[Qty]]*tblTransaksi[[#This Row],[Harga Satuan]]*(1-tblTransaksi[[#This Row],[Diskon (%)]]))</f>
        <v>6078100</v>
      </c>
      <c r="P134" s="1" t="s">
        <v>19</v>
      </c>
    </row>
    <row r="135" spans="1:16" x14ac:dyDescent="0.25">
      <c r="A135" s="1" t="s">
        <v>148</v>
      </c>
      <c r="B135" s="10">
        <v>46126</v>
      </c>
      <c r="C135" s="12" t="str">
        <f>TEXT(tblTransaksi[[#This Row],[Tanggal]],"mmmm")</f>
        <v>April</v>
      </c>
      <c r="D135" s="1">
        <f>YEAR(tblTransaksi[[#This Row],[Tanggal]])</f>
        <v>2026</v>
      </c>
      <c r="E135" s="14">
        <f>MONTH(tblTransaksi[[#This Row],[Tanggal]])</f>
        <v>4</v>
      </c>
      <c r="F135" s="1" t="s">
        <v>46</v>
      </c>
      <c r="G135" s="1" t="str">
        <f>IFERROR(_xlfn.XLOOKUP(tblTransaksi[[#This Row],[Kode Produk]],Master_Data!$A$7:$A$25,Master_Data!$B$7:$B$25),"")</f>
        <v>vivo V50</v>
      </c>
      <c r="H135" s="1" t="str">
        <f>IFERROR(_xlfn.XLOOKUP(tblTransaksi[[#This Row],[Kode Produk]],Master_Data!$A$7:$A$25,Master_Data!$C$7:$C$25),"")</f>
        <v>Mid-Range</v>
      </c>
      <c r="I135" s="1" t="s">
        <v>82</v>
      </c>
      <c r="J135" s="1" t="str">
        <f>IFERROR(_xlfn.XLOOKUP(tblTransaksi[[#This Row],[ID Sales]],Master_Data!$G$7:$G$16,Master_Data!$H$7:$H$16),"")</f>
        <v>Reza Maulana</v>
      </c>
      <c r="K135" s="1" t="str">
        <f>IFERROR(_xlfn.XLOOKUP(tblTransaksi[[#This Row],[ID Sales]],Master_Data!$G$7:$G$16,Master_Data!$I$7:$I$16),"")</f>
        <v>Palembang</v>
      </c>
      <c r="L135" s="1">
        <v>1</v>
      </c>
      <c r="M135" s="5">
        <f>IFERROR(_xlfn.XLOOKUP(tblTransaksi[[#This Row],[Kode Produk]],Master_Data!$A$7:$A$25,Master_Data!$D$7:$D$25),"")</f>
        <v>6999000</v>
      </c>
      <c r="N135" s="11">
        <v>0</v>
      </c>
      <c r="O135" s="5">
        <f>IF(OR(tblTransaksi[[#This Row],[Qty]]="",tblTransaksi[[#This Row],[Harga Satuan]]=""),"",tblTransaksi[[#This Row],[Qty]]*tblTransaksi[[#This Row],[Harga Satuan]]*(1-tblTransaksi[[#This Row],[Diskon (%)]]))</f>
        <v>6999000</v>
      </c>
      <c r="P135" s="1" t="s">
        <v>19</v>
      </c>
    </row>
    <row r="136" spans="1:16" x14ac:dyDescent="0.25">
      <c r="A136" s="1" t="s">
        <v>213</v>
      </c>
      <c r="B136" s="10">
        <v>46126</v>
      </c>
      <c r="C136" s="12" t="str">
        <f>TEXT(tblTransaksi[[#This Row],[Tanggal]],"mmmm")</f>
        <v>April</v>
      </c>
      <c r="D136" s="1">
        <f>YEAR(tblTransaksi[[#This Row],[Tanggal]])</f>
        <v>2026</v>
      </c>
      <c r="E136" s="14">
        <f>MONTH(tblTransaksi[[#This Row],[Tanggal]])</f>
        <v>4</v>
      </c>
      <c r="F136" s="1" t="s">
        <v>56</v>
      </c>
      <c r="G136" s="1" t="str">
        <f>IFERROR(_xlfn.XLOOKUP(tblTransaksi[[#This Row],[Kode Produk]],Master_Data!$A$7:$A$25,Master_Data!$B$7:$B$25),"")</f>
        <v>iPhone 13</v>
      </c>
      <c r="H136" s="1" t="str">
        <f>IFERROR(_xlfn.XLOOKUP(tblTransaksi[[#This Row],[Kode Produk]],Master_Data!$A$7:$A$25,Master_Data!$C$7:$C$25),"")</f>
        <v>Upper Mid-Range</v>
      </c>
      <c r="I136" s="1" t="s">
        <v>72</v>
      </c>
      <c r="J136" s="1" t="str">
        <f>IFERROR(_xlfn.XLOOKUP(tblTransaksi[[#This Row],[ID Sales]],Master_Data!$G$7:$G$16,Master_Data!$H$7:$H$16),"")</f>
        <v>Kevin Wijaya</v>
      </c>
      <c r="K136" s="1" t="str">
        <f>IFERROR(_xlfn.XLOOKUP(tblTransaksi[[#This Row],[ID Sales]],Master_Data!$G$7:$G$16,Master_Data!$I$7:$I$16),"")</f>
        <v>Surabaya</v>
      </c>
      <c r="L136" s="1">
        <v>2</v>
      </c>
      <c r="M136" s="5">
        <f>IFERROR(_xlfn.XLOOKUP(tblTransaksi[[#This Row],[Kode Produk]],Master_Data!$A$7:$A$25,Master_Data!$D$7:$D$25),"")</f>
        <v>8499000</v>
      </c>
      <c r="N136" s="11">
        <v>0</v>
      </c>
      <c r="O136" s="5">
        <f>IF(OR(tblTransaksi[[#This Row],[Qty]]="",tblTransaksi[[#This Row],[Harga Satuan]]=""),"",tblTransaksi[[#This Row],[Qty]]*tblTransaksi[[#This Row],[Harga Satuan]]*(1-tblTransaksi[[#This Row],[Diskon (%)]]))</f>
        <v>16998000</v>
      </c>
      <c r="P136" s="1" t="s">
        <v>18</v>
      </c>
    </row>
    <row r="137" spans="1:16" x14ac:dyDescent="0.25">
      <c r="A137" s="1" t="s">
        <v>460</v>
      </c>
      <c r="B137" s="10">
        <v>46126</v>
      </c>
      <c r="C137" s="12" t="str">
        <f>TEXT(tblTransaksi[[#This Row],[Tanggal]],"mmmm")</f>
        <v>April</v>
      </c>
      <c r="D137" s="1">
        <f>YEAR(tblTransaksi[[#This Row],[Tanggal]])</f>
        <v>2026</v>
      </c>
      <c r="E137" s="14">
        <f>MONTH(tblTransaksi[[#This Row],[Tanggal]])</f>
        <v>4</v>
      </c>
      <c r="F137" s="1" t="s">
        <v>31</v>
      </c>
      <c r="G137" s="1" t="str">
        <f>IFERROR(_xlfn.XLOOKUP(tblTransaksi[[#This Row],[Kode Produk]],Master_Data!$A$7:$A$25,Master_Data!$B$7:$B$25),"")</f>
        <v>Xiaomi Redmi 14C</v>
      </c>
      <c r="H137" s="1" t="str">
        <f>IFERROR(_xlfn.XLOOKUP(tblTransaksi[[#This Row],[Kode Produk]],Master_Data!$A$7:$A$25,Master_Data!$C$7:$C$25),"")</f>
        <v>Entry-Level</v>
      </c>
      <c r="I137" s="1" t="s">
        <v>70</v>
      </c>
      <c r="J137" s="1" t="str">
        <f>IFERROR(_xlfn.XLOOKUP(tblTransaksi[[#This Row],[ID Sales]],Master_Data!$G$7:$G$16,Master_Data!$H$7:$H$16),"")</f>
        <v>Fajar Nugroho</v>
      </c>
      <c r="K137" s="1" t="str">
        <f>IFERROR(_xlfn.XLOOKUP(tblTransaksi[[#This Row],[ID Sales]],Master_Data!$G$7:$G$16,Master_Data!$I$7:$I$16),"")</f>
        <v>Bandung</v>
      </c>
      <c r="L137" s="1">
        <v>2</v>
      </c>
      <c r="M137" s="5">
        <f>IFERROR(_xlfn.XLOOKUP(tblTransaksi[[#This Row],[Kode Produk]],Master_Data!$A$7:$A$25,Master_Data!$D$7:$D$25),"")</f>
        <v>1499000</v>
      </c>
      <c r="N137" s="11">
        <v>0</v>
      </c>
      <c r="O137" s="5">
        <f>IF(OR(tblTransaksi[[#This Row],[Qty]]="",tblTransaksi[[#This Row],[Harga Satuan]]=""),"",tblTransaksi[[#This Row],[Qty]]*tblTransaksi[[#This Row],[Harga Satuan]]*(1-tblTransaksi[[#This Row],[Diskon (%)]]))</f>
        <v>2998000</v>
      </c>
      <c r="P137" s="1" t="s">
        <v>18</v>
      </c>
    </row>
    <row r="138" spans="1:16" x14ac:dyDescent="0.25">
      <c r="A138" s="1" t="s">
        <v>480</v>
      </c>
      <c r="B138" s="10">
        <v>46126</v>
      </c>
      <c r="C138" s="12" t="str">
        <f>TEXT(tblTransaksi[[#This Row],[Tanggal]],"mmmm")</f>
        <v>April</v>
      </c>
      <c r="D138" s="1">
        <f>YEAR(tblTransaksi[[#This Row],[Tanggal]])</f>
        <v>2026</v>
      </c>
      <c r="E138" s="14">
        <f>MONTH(tblTransaksi[[#This Row],[Tanggal]])</f>
        <v>4</v>
      </c>
      <c r="F138" s="1" t="s">
        <v>35</v>
      </c>
      <c r="G138" s="1" t="str">
        <f>IFERROR(_xlfn.XLOOKUP(tblTransaksi[[#This Row],[Kode Produk]],Master_Data!$A$7:$A$25,Master_Data!$B$7:$B$25),"")</f>
        <v>Xiaomi 14T</v>
      </c>
      <c r="H138" s="1" t="str">
        <f>IFERROR(_xlfn.XLOOKUP(tblTransaksi[[#This Row],[Kode Produk]],Master_Data!$A$7:$A$25,Master_Data!$C$7:$C$25),"")</f>
        <v>Upper Mid-Range</v>
      </c>
      <c r="I138" s="1" t="s">
        <v>82</v>
      </c>
      <c r="J138" s="1" t="str">
        <f>IFERROR(_xlfn.XLOOKUP(tblTransaksi[[#This Row],[ID Sales]],Master_Data!$G$7:$G$16,Master_Data!$H$7:$H$16),"")</f>
        <v>Reza Maulana</v>
      </c>
      <c r="K138" s="1" t="str">
        <f>IFERROR(_xlfn.XLOOKUP(tblTransaksi[[#This Row],[ID Sales]],Master_Data!$G$7:$G$16,Master_Data!$I$7:$I$16),"")</f>
        <v>Palembang</v>
      </c>
      <c r="L138" s="1">
        <v>3</v>
      </c>
      <c r="M138" s="5">
        <f>IFERROR(_xlfn.XLOOKUP(tblTransaksi[[#This Row],[Kode Produk]],Master_Data!$A$7:$A$25,Master_Data!$D$7:$D$25),"")</f>
        <v>6499000</v>
      </c>
      <c r="N138" s="11">
        <v>0</v>
      </c>
      <c r="O138" s="5">
        <f>IF(OR(tblTransaksi[[#This Row],[Qty]]="",tblTransaksi[[#This Row],[Harga Satuan]]=""),"",tblTransaksi[[#This Row],[Qty]]*tblTransaksi[[#This Row],[Harga Satuan]]*(1-tblTransaksi[[#This Row],[Diskon (%)]]))</f>
        <v>19497000</v>
      </c>
      <c r="P138" s="1" t="s">
        <v>19</v>
      </c>
    </row>
    <row r="139" spans="1:16" x14ac:dyDescent="0.25">
      <c r="A139" s="1" t="s">
        <v>522</v>
      </c>
      <c r="B139" s="10">
        <v>46126</v>
      </c>
      <c r="C139" s="12" t="str">
        <f>TEXT(tblTransaksi[[#This Row],[Tanggal]],"mmmm")</f>
        <v>April</v>
      </c>
      <c r="D139" s="1">
        <f>YEAR(tblTransaksi[[#This Row],[Tanggal]])</f>
        <v>2026</v>
      </c>
      <c r="E139" s="14">
        <f>MONTH(tblTransaksi[[#This Row],[Tanggal]])</f>
        <v>4</v>
      </c>
      <c r="F139" s="1" t="s">
        <v>26</v>
      </c>
      <c r="G139" s="1" t="str">
        <f>IFERROR(_xlfn.XLOOKUP(tblTransaksi[[#This Row],[Kode Produk]],Master_Data!$A$7:$A$25,Master_Data!$B$7:$B$25),"")</f>
        <v>Samsung Galaxy A36 5G</v>
      </c>
      <c r="H139" s="1" t="str">
        <f>IFERROR(_xlfn.XLOOKUP(tblTransaksi[[#This Row],[Kode Produk]],Master_Data!$A$7:$A$25,Master_Data!$C$7:$C$25),"")</f>
        <v>Mid-Range</v>
      </c>
      <c r="I139" s="1" t="s">
        <v>72</v>
      </c>
      <c r="J139" s="1" t="str">
        <f>IFERROR(_xlfn.XLOOKUP(tblTransaksi[[#This Row],[ID Sales]],Master_Data!$G$7:$G$16,Master_Data!$H$7:$H$16),"")</f>
        <v>Kevin Wijaya</v>
      </c>
      <c r="K139" s="1" t="str">
        <f>IFERROR(_xlfn.XLOOKUP(tblTransaksi[[#This Row],[ID Sales]],Master_Data!$G$7:$G$16,Master_Data!$I$7:$I$16),"")</f>
        <v>Surabaya</v>
      </c>
      <c r="L139" s="1">
        <v>2</v>
      </c>
      <c r="M139" s="5">
        <f>IFERROR(_xlfn.XLOOKUP(tblTransaksi[[#This Row],[Kode Produk]],Master_Data!$A$7:$A$25,Master_Data!$D$7:$D$25),"")</f>
        <v>5199000</v>
      </c>
      <c r="N139" s="11">
        <v>0</v>
      </c>
      <c r="O139" s="5">
        <f>IF(OR(tblTransaksi[[#This Row],[Qty]]="",tblTransaksi[[#This Row],[Harga Satuan]]=""),"",tblTransaksi[[#This Row],[Qty]]*tblTransaksi[[#This Row],[Harga Satuan]]*(1-tblTransaksi[[#This Row],[Diskon (%)]]))</f>
        <v>10398000</v>
      </c>
      <c r="P139" s="1" t="s">
        <v>17</v>
      </c>
    </row>
    <row r="140" spans="1:16" x14ac:dyDescent="0.25">
      <c r="A140" s="1" t="s">
        <v>302</v>
      </c>
      <c r="B140" s="10">
        <v>46128</v>
      </c>
      <c r="C140" s="12" t="str">
        <f>TEXT(tblTransaksi[[#This Row],[Tanggal]],"mmmm")</f>
        <v>April</v>
      </c>
      <c r="D140" s="1">
        <f>YEAR(tblTransaksi[[#This Row],[Tanggal]])</f>
        <v>2026</v>
      </c>
      <c r="E140" s="14">
        <f>MONTH(tblTransaksi[[#This Row],[Tanggal]])</f>
        <v>4</v>
      </c>
      <c r="F140" s="1" t="s">
        <v>58</v>
      </c>
      <c r="G140" s="1" t="str">
        <f>IFERROR(_xlfn.XLOOKUP(tblTransaksi[[#This Row],[Kode Produk]],Master_Data!$A$7:$A$25,Master_Data!$B$7:$B$25),"")</f>
        <v>iPhone 15</v>
      </c>
      <c r="H140" s="1" t="str">
        <f>IFERROR(_xlfn.XLOOKUP(tblTransaksi[[#This Row],[Kode Produk]],Master_Data!$A$7:$A$25,Master_Data!$C$7:$C$25),"")</f>
        <v>Flagship</v>
      </c>
      <c r="I140" s="1" t="s">
        <v>85</v>
      </c>
      <c r="J140" s="1" t="str">
        <f>IFERROR(_xlfn.XLOOKUP(tblTransaksi[[#This Row],[ID Sales]],Master_Data!$G$7:$G$16,Master_Data!$H$7:$H$16),"")</f>
        <v>Aulia Rahman</v>
      </c>
      <c r="K140" s="1" t="str">
        <f>IFERROR(_xlfn.XLOOKUP(tblTransaksi[[#This Row],[ID Sales]],Master_Data!$G$7:$G$16,Master_Data!$I$7:$I$16),"")</f>
        <v>Palembang</v>
      </c>
      <c r="L140" s="1">
        <v>1</v>
      </c>
      <c r="M140" s="5">
        <f>IFERROR(_xlfn.XLOOKUP(tblTransaksi[[#This Row],[Kode Produk]],Master_Data!$A$7:$A$25,Master_Data!$D$7:$D$25),"")</f>
        <v>12499000</v>
      </c>
      <c r="N140" s="11">
        <v>0.05</v>
      </c>
      <c r="O140" s="5">
        <f>IF(OR(tblTransaksi[[#This Row],[Qty]]="",tblTransaksi[[#This Row],[Harga Satuan]]=""),"",tblTransaksi[[#This Row],[Qty]]*tblTransaksi[[#This Row],[Harga Satuan]]*(1-tblTransaksi[[#This Row],[Diskon (%)]]))</f>
        <v>11874050</v>
      </c>
      <c r="P140" s="1" t="s">
        <v>19</v>
      </c>
    </row>
    <row r="141" spans="1:16" x14ac:dyDescent="0.25">
      <c r="A141" s="1" t="s">
        <v>472</v>
      </c>
      <c r="B141" s="10">
        <v>46130</v>
      </c>
      <c r="C141" s="12" t="str">
        <f>TEXT(tblTransaksi[[#This Row],[Tanggal]],"mmmm")</f>
        <v>April</v>
      </c>
      <c r="D141" s="1">
        <f>YEAR(tblTransaksi[[#This Row],[Tanggal]])</f>
        <v>2026</v>
      </c>
      <c r="E141" s="14">
        <f>MONTH(tblTransaksi[[#This Row],[Tanggal]])</f>
        <v>4</v>
      </c>
      <c r="F141" s="1" t="s">
        <v>31</v>
      </c>
      <c r="G141" s="1" t="str">
        <f>IFERROR(_xlfn.XLOOKUP(tblTransaksi[[#This Row],[Kode Produk]],Master_Data!$A$7:$A$25,Master_Data!$B$7:$B$25),"")</f>
        <v>Xiaomi Redmi 14C</v>
      </c>
      <c r="H141" s="1" t="str">
        <f>IFERROR(_xlfn.XLOOKUP(tblTransaksi[[#This Row],[Kode Produk]],Master_Data!$A$7:$A$25,Master_Data!$C$7:$C$25),"")</f>
        <v>Entry-Level</v>
      </c>
      <c r="I141" s="1" t="s">
        <v>62</v>
      </c>
      <c r="J141" s="1" t="str">
        <f>IFERROR(_xlfn.XLOOKUP(tblTransaksi[[#This Row],[ID Sales]],Master_Data!$G$7:$G$16,Master_Data!$H$7:$H$16),"")</f>
        <v>Andi Pratama</v>
      </c>
      <c r="K141" s="1" t="str">
        <f>IFERROR(_xlfn.XLOOKUP(tblTransaksi[[#This Row],[ID Sales]],Master_Data!$G$7:$G$16,Master_Data!$I$7:$I$16),"")</f>
        <v>Jakarta</v>
      </c>
      <c r="L141" s="1">
        <v>5</v>
      </c>
      <c r="M141" s="5">
        <f>IFERROR(_xlfn.XLOOKUP(tblTransaksi[[#This Row],[Kode Produk]],Master_Data!$A$7:$A$25,Master_Data!$D$7:$D$25),"")</f>
        <v>1499000</v>
      </c>
      <c r="N141" s="11">
        <v>0.15</v>
      </c>
      <c r="O141" s="5">
        <f>IF(OR(tblTransaksi[[#This Row],[Qty]]="",tblTransaksi[[#This Row],[Harga Satuan]]=""),"",tblTransaksi[[#This Row],[Qty]]*tblTransaksi[[#This Row],[Harga Satuan]]*(1-tblTransaksi[[#This Row],[Diskon (%)]]))</f>
        <v>6370750</v>
      </c>
      <c r="P141" s="1" t="s">
        <v>87</v>
      </c>
    </row>
    <row r="142" spans="1:16" x14ac:dyDescent="0.25">
      <c r="A142" s="1" t="s">
        <v>523</v>
      </c>
      <c r="B142" s="10">
        <v>46130</v>
      </c>
      <c r="C142" s="12" t="str">
        <f>TEXT(tblTransaksi[[#This Row],[Tanggal]],"mmmm")</f>
        <v>April</v>
      </c>
      <c r="D142" s="1">
        <f>YEAR(tblTransaksi[[#This Row],[Tanggal]])</f>
        <v>2026</v>
      </c>
      <c r="E142" s="14">
        <f>MONTH(tblTransaksi[[#This Row],[Tanggal]])</f>
        <v>4</v>
      </c>
      <c r="F142" s="1" t="s">
        <v>44</v>
      </c>
      <c r="G142" s="1" t="str">
        <f>IFERROR(_xlfn.XLOOKUP(tblTransaksi[[#This Row],[Kode Produk]],Master_Data!$A$7:$A$25,Master_Data!$B$7:$B$25),"")</f>
        <v>vivo Y29</v>
      </c>
      <c r="H142" s="1" t="str">
        <f>IFERROR(_xlfn.XLOOKUP(tblTransaksi[[#This Row],[Kode Produk]],Master_Data!$A$7:$A$25,Master_Data!$C$7:$C$25),"")</f>
        <v>Entry-Level</v>
      </c>
      <c r="I142" s="1" t="s">
        <v>72</v>
      </c>
      <c r="J142" s="1" t="str">
        <f>IFERROR(_xlfn.XLOOKUP(tblTransaksi[[#This Row],[ID Sales]],Master_Data!$G$7:$G$16,Master_Data!$H$7:$H$16),"")</f>
        <v>Kevin Wijaya</v>
      </c>
      <c r="K142" s="1" t="str">
        <f>IFERROR(_xlfn.XLOOKUP(tblTransaksi[[#This Row],[ID Sales]],Master_Data!$G$7:$G$16,Master_Data!$I$7:$I$16),"")</f>
        <v>Surabaya</v>
      </c>
      <c r="L142" s="1">
        <v>1</v>
      </c>
      <c r="M142" s="5">
        <f>IFERROR(_xlfn.XLOOKUP(tblTransaksi[[#This Row],[Kode Produk]],Master_Data!$A$7:$A$25,Master_Data!$D$7:$D$25),"")</f>
        <v>2399000</v>
      </c>
      <c r="N142" s="11">
        <v>0.05</v>
      </c>
      <c r="O142" s="5">
        <f>IF(OR(tblTransaksi[[#This Row],[Qty]]="",tblTransaksi[[#This Row],[Harga Satuan]]=""),"",tblTransaksi[[#This Row],[Qty]]*tblTransaksi[[#This Row],[Harga Satuan]]*(1-tblTransaksi[[#This Row],[Diskon (%)]]))</f>
        <v>2279050</v>
      </c>
      <c r="P142" s="1" t="s">
        <v>18</v>
      </c>
    </row>
    <row r="143" spans="1:16" x14ac:dyDescent="0.25">
      <c r="A143" s="1" t="s">
        <v>220</v>
      </c>
      <c r="B143" s="10">
        <v>46131</v>
      </c>
      <c r="C143" s="12" t="str">
        <f>TEXT(tblTransaksi[[#This Row],[Tanggal]],"mmmm")</f>
        <v>April</v>
      </c>
      <c r="D143" s="1">
        <f>YEAR(tblTransaksi[[#This Row],[Tanggal]])</f>
        <v>2026</v>
      </c>
      <c r="E143" s="14">
        <f>MONTH(tblTransaksi[[#This Row],[Tanggal]])</f>
        <v>4</v>
      </c>
      <c r="F143" s="1" t="s">
        <v>48</v>
      </c>
      <c r="G143" s="1" t="str">
        <f>IFERROR(_xlfn.XLOOKUP(tblTransaksi[[#This Row],[Kode Produk]],Master_Data!$A$7:$A$25,Master_Data!$B$7:$B$25),"")</f>
        <v>realme C75</v>
      </c>
      <c r="H143" s="1" t="str">
        <f>IFERROR(_xlfn.XLOOKUP(tblTransaksi[[#This Row],[Kode Produk]],Master_Data!$A$7:$A$25,Master_Data!$C$7:$C$25),"")</f>
        <v>Entry-Level</v>
      </c>
      <c r="I143" s="1" t="s">
        <v>70</v>
      </c>
      <c r="J143" s="1" t="str">
        <f>IFERROR(_xlfn.XLOOKUP(tblTransaksi[[#This Row],[ID Sales]],Master_Data!$G$7:$G$16,Master_Data!$H$7:$H$16),"")</f>
        <v>Fajar Nugroho</v>
      </c>
      <c r="K143" s="1" t="str">
        <f>IFERROR(_xlfn.XLOOKUP(tblTransaksi[[#This Row],[ID Sales]],Master_Data!$G$7:$G$16,Master_Data!$I$7:$I$16),"")</f>
        <v>Bandung</v>
      </c>
      <c r="L143" s="1">
        <v>1</v>
      </c>
      <c r="M143" s="5">
        <f>IFERROR(_xlfn.XLOOKUP(tblTransaksi[[#This Row],[Kode Produk]],Master_Data!$A$7:$A$25,Master_Data!$D$7:$D$25),"")</f>
        <v>2299000</v>
      </c>
      <c r="N143" s="11">
        <v>0</v>
      </c>
      <c r="O143" s="5">
        <f>IF(OR(tblTransaksi[[#This Row],[Qty]]="",tblTransaksi[[#This Row],[Harga Satuan]]=""),"",tblTransaksi[[#This Row],[Qty]]*tblTransaksi[[#This Row],[Harga Satuan]]*(1-tblTransaksi[[#This Row],[Diskon (%)]]))</f>
        <v>2299000</v>
      </c>
      <c r="P143" s="1" t="s">
        <v>18</v>
      </c>
    </row>
    <row r="144" spans="1:16" x14ac:dyDescent="0.25">
      <c r="A144" s="1" t="s">
        <v>226</v>
      </c>
      <c r="B144" s="10">
        <v>46133</v>
      </c>
      <c r="C144" s="12" t="str">
        <f>TEXT(tblTransaksi[[#This Row],[Tanggal]],"mmmm")</f>
        <v>April</v>
      </c>
      <c r="D144" s="1">
        <f>YEAR(tblTransaksi[[#This Row],[Tanggal]])</f>
        <v>2026</v>
      </c>
      <c r="E144" s="14">
        <f>MONTH(tblTransaksi[[#This Row],[Tanggal]])</f>
        <v>4</v>
      </c>
      <c r="F144" s="1" t="s">
        <v>28</v>
      </c>
      <c r="G144" s="1" t="str">
        <f>IFERROR(_xlfn.XLOOKUP(tblTransaksi[[#This Row],[Kode Produk]],Master_Data!$A$7:$A$25,Master_Data!$B$7:$B$25),"")</f>
        <v>Samsung Galaxy S25</v>
      </c>
      <c r="H144" s="1" t="str">
        <f>IFERROR(_xlfn.XLOOKUP(tblTransaksi[[#This Row],[Kode Produk]],Master_Data!$A$7:$A$25,Master_Data!$C$7:$C$25),"")</f>
        <v>Flagship</v>
      </c>
      <c r="I144" s="1" t="s">
        <v>82</v>
      </c>
      <c r="J144" s="1" t="str">
        <f>IFERROR(_xlfn.XLOOKUP(tblTransaksi[[#This Row],[ID Sales]],Master_Data!$G$7:$G$16,Master_Data!$H$7:$H$16),"")</f>
        <v>Reza Maulana</v>
      </c>
      <c r="K144" s="1" t="str">
        <f>IFERROR(_xlfn.XLOOKUP(tblTransaksi[[#This Row],[ID Sales]],Master_Data!$G$7:$G$16,Master_Data!$I$7:$I$16),"")</f>
        <v>Palembang</v>
      </c>
      <c r="L144" s="1">
        <v>1</v>
      </c>
      <c r="M144" s="5">
        <f>IFERROR(_xlfn.XLOOKUP(tblTransaksi[[#This Row],[Kode Produk]],Master_Data!$A$7:$A$25,Master_Data!$D$7:$D$25),"")</f>
        <v>14999000</v>
      </c>
      <c r="N144" s="11">
        <v>0.05</v>
      </c>
      <c r="O144" s="5">
        <f>IF(OR(tblTransaksi[[#This Row],[Qty]]="",tblTransaksi[[#This Row],[Harga Satuan]]=""),"",tblTransaksi[[#This Row],[Qty]]*tblTransaksi[[#This Row],[Harga Satuan]]*(1-tblTransaksi[[#This Row],[Diskon (%)]]))</f>
        <v>14249050</v>
      </c>
      <c r="P144" s="1" t="s">
        <v>18</v>
      </c>
    </row>
    <row r="145" spans="1:16" x14ac:dyDescent="0.25">
      <c r="A145" s="1" t="s">
        <v>359</v>
      </c>
      <c r="B145" s="10">
        <v>46133</v>
      </c>
      <c r="C145" s="12" t="str">
        <f>TEXT(tblTransaksi[[#This Row],[Tanggal]],"mmmm")</f>
        <v>April</v>
      </c>
      <c r="D145" s="1">
        <f>YEAR(tblTransaksi[[#This Row],[Tanggal]])</f>
        <v>2026</v>
      </c>
      <c r="E145" s="14">
        <f>MONTH(tblTransaksi[[#This Row],[Tanggal]])</f>
        <v>4</v>
      </c>
      <c r="F145" s="1" t="s">
        <v>33</v>
      </c>
      <c r="G145" s="1" t="str">
        <f>IFERROR(_xlfn.XLOOKUP(tblTransaksi[[#This Row],[Kode Produk]],Master_Data!$A$7:$A$25,Master_Data!$B$7:$B$25),"")</f>
        <v>Xiaomi Redmi Note 14</v>
      </c>
      <c r="H145" s="1" t="str">
        <f>IFERROR(_xlfn.XLOOKUP(tblTransaksi[[#This Row],[Kode Produk]],Master_Data!$A$7:$A$25,Master_Data!$C$7:$C$25),"")</f>
        <v>Mid-Range</v>
      </c>
      <c r="I145" s="1" t="s">
        <v>77</v>
      </c>
      <c r="J145" s="1" t="str">
        <f>IFERROR(_xlfn.XLOOKUP(tblTransaksi[[#This Row],[ID Sales]],Master_Data!$G$7:$G$16,Master_Data!$H$7:$H$16),"")</f>
        <v>Nadia Putri</v>
      </c>
      <c r="K145" s="1" t="str">
        <f>IFERROR(_xlfn.XLOOKUP(tblTransaksi[[#This Row],[ID Sales]],Master_Data!$G$7:$G$16,Master_Data!$I$7:$I$16),"")</f>
        <v>Medan</v>
      </c>
      <c r="L145" s="1">
        <v>2</v>
      </c>
      <c r="M145" s="5">
        <f>IFERROR(_xlfn.XLOOKUP(tblTransaksi[[#This Row],[Kode Produk]],Master_Data!$A$7:$A$25,Master_Data!$D$7:$D$25),"")</f>
        <v>2799000</v>
      </c>
      <c r="N145" s="11">
        <v>0.05</v>
      </c>
      <c r="O145" s="5">
        <f>IF(OR(tblTransaksi[[#This Row],[Qty]]="",tblTransaksi[[#This Row],[Harga Satuan]]=""),"",tblTransaksi[[#This Row],[Qty]]*tblTransaksi[[#This Row],[Harga Satuan]]*(1-tblTransaksi[[#This Row],[Diskon (%)]]))</f>
        <v>5318100</v>
      </c>
      <c r="P145" s="1" t="s">
        <v>19</v>
      </c>
    </row>
    <row r="146" spans="1:16" x14ac:dyDescent="0.25">
      <c r="A146" s="1" t="s">
        <v>432</v>
      </c>
      <c r="B146" s="10">
        <v>46133</v>
      </c>
      <c r="C146" s="12" t="str">
        <f>TEXT(tblTransaksi[[#This Row],[Tanggal]],"mmmm")</f>
        <v>April</v>
      </c>
      <c r="D146" s="1">
        <f>YEAR(tblTransaksi[[#This Row],[Tanggal]])</f>
        <v>2026</v>
      </c>
      <c r="E146" s="14">
        <f>MONTH(tblTransaksi[[#This Row],[Tanggal]])</f>
        <v>4</v>
      </c>
      <c r="F146" s="1" t="s">
        <v>46</v>
      </c>
      <c r="G146" s="1" t="str">
        <f>IFERROR(_xlfn.XLOOKUP(tblTransaksi[[#This Row],[Kode Produk]],Master_Data!$A$7:$A$25,Master_Data!$B$7:$B$25),"")</f>
        <v>vivo V50</v>
      </c>
      <c r="H146" s="1" t="str">
        <f>IFERROR(_xlfn.XLOOKUP(tblTransaksi[[#This Row],[Kode Produk]],Master_Data!$A$7:$A$25,Master_Data!$C$7:$C$25),"")</f>
        <v>Mid-Range</v>
      </c>
      <c r="I146" s="1" t="s">
        <v>77</v>
      </c>
      <c r="J146" s="1" t="str">
        <f>IFERROR(_xlfn.XLOOKUP(tblTransaksi[[#This Row],[ID Sales]],Master_Data!$G$7:$G$16,Master_Data!$H$7:$H$16),"")</f>
        <v>Nadia Putri</v>
      </c>
      <c r="K146" s="1" t="str">
        <f>IFERROR(_xlfn.XLOOKUP(tblTransaksi[[#This Row],[ID Sales]],Master_Data!$G$7:$G$16,Master_Data!$I$7:$I$16),"")</f>
        <v>Medan</v>
      </c>
      <c r="L146" s="1">
        <v>4</v>
      </c>
      <c r="M146" s="5">
        <f>IFERROR(_xlfn.XLOOKUP(tblTransaksi[[#This Row],[Kode Produk]],Master_Data!$A$7:$A$25,Master_Data!$D$7:$D$25),"")</f>
        <v>6999000</v>
      </c>
      <c r="N146" s="11">
        <v>0.1</v>
      </c>
      <c r="O146" s="5">
        <f>IF(OR(tblTransaksi[[#This Row],[Qty]]="",tblTransaksi[[#This Row],[Harga Satuan]]=""),"",tblTransaksi[[#This Row],[Qty]]*tblTransaksi[[#This Row],[Harga Satuan]]*(1-tblTransaksi[[#This Row],[Diskon (%)]]))</f>
        <v>25196400</v>
      </c>
      <c r="P146" s="1" t="s">
        <v>17</v>
      </c>
    </row>
    <row r="147" spans="1:16" x14ac:dyDescent="0.25">
      <c r="A147" s="1" t="s">
        <v>101</v>
      </c>
      <c r="B147" s="10">
        <v>46134</v>
      </c>
      <c r="C147" s="12" t="str">
        <f>TEXT(tblTransaksi[[#This Row],[Tanggal]],"mmmm")</f>
        <v>April</v>
      </c>
      <c r="D147" s="1">
        <f>YEAR(tblTransaksi[[#This Row],[Tanggal]])</f>
        <v>2026</v>
      </c>
      <c r="E147" s="14">
        <f>MONTH(tblTransaksi[[#This Row],[Tanggal]])</f>
        <v>4</v>
      </c>
      <c r="F147" s="1" t="s">
        <v>23</v>
      </c>
      <c r="G147" s="1" t="str">
        <f>IFERROR(_xlfn.XLOOKUP(tblTransaksi[[#This Row],[Kode Produk]],Master_Data!$A$7:$A$25,Master_Data!$B$7:$B$25),"")</f>
        <v>Samsung Galaxy A16 5G</v>
      </c>
      <c r="H147" s="1" t="str">
        <f>IFERROR(_xlfn.XLOOKUP(tblTransaksi[[#This Row],[Kode Produk]],Master_Data!$A$7:$A$25,Master_Data!$C$7:$C$25),"")</f>
        <v>Mid-Range</v>
      </c>
      <c r="I147" s="1" t="s">
        <v>85</v>
      </c>
      <c r="J147" s="1" t="str">
        <f>IFERROR(_xlfn.XLOOKUP(tblTransaksi[[#This Row],[ID Sales]],Master_Data!$G$7:$G$16,Master_Data!$H$7:$H$16),"")</f>
        <v>Aulia Rahman</v>
      </c>
      <c r="K147" s="1" t="str">
        <f>IFERROR(_xlfn.XLOOKUP(tblTransaksi[[#This Row],[ID Sales]],Master_Data!$G$7:$G$16,Master_Data!$I$7:$I$16),"")</f>
        <v>Palembang</v>
      </c>
      <c r="L147" s="1">
        <v>1</v>
      </c>
      <c r="M147" s="5">
        <f>IFERROR(_xlfn.XLOOKUP(tblTransaksi[[#This Row],[Kode Produk]],Master_Data!$A$7:$A$25,Master_Data!$D$7:$D$25),"")</f>
        <v>3199000</v>
      </c>
      <c r="N147" s="11">
        <v>0.05</v>
      </c>
      <c r="O147" s="5">
        <f>IF(OR(tblTransaksi[[#This Row],[Qty]]="",tblTransaksi[[#This Row],[Harga Satuan]]=""),"",tblTransaksi[[#This Row],[Qty]]*tblTransaksi[[#This Row],[Harga Satuan]]*(1-tblTransaksi[[#This Row],[Diskon (%)]]))</f>
        <v>3039050</v>
      </c>
      <c r="P147" s="1" t="s">
        <v>17</v>
      </c>
    </row>
    <row r="148" spans="1:16" x14ac:dyDescent="0.25">
      <c r="A148" s="1" t="s">
        <v>299</v>
      </c>
      <c r="B148" s="10">
        <v>46137</v>
      </c>
      <c r="C148" s="12" t="str">
        <f>TEXT(tblTransaksi[[#This Row],[Tanggal]],"mmmm")</f>
        <v>April</v>
      </c>
      <c r="D148" s="1">
        <f>YEAR(tblTransaksi[[#This Row],[Tanggal]])</f>
        <v>2026</v>
      </c>
      <c r="E148" s="14">
        <f>MONTH(tblTransaksi[[#This Row],[Tanggal]])</f>
        <v>4</v>
      </c>
      <c r="F148" s="1" t="s">
        <v>60</v>
      </c>
      <c r="G148" s="1" t="str">
        <f>IFERROR(_xlfn.XLOOKUP(tblTransaksi[[#This Row],[Kode Produk]],Master_Data!$A$7:$A$25,Master_Data!$B$7:$B$25),"")</f>
        <v>iPhone 16</v>
      </c>
      <c r="H148" s="1" t="str">
        <f>IFERROR(_xlfn.XLOOKUP(tblTransaksi[[#This Row],[Kode Produk]],Master_Data!$A$7:$A$25,Master_Data!$C$7:$C$25),"")</f>
        <v>Flagship</v>
      </c>
      <c r="I148" s="1" t="s">
        <v>85</v>
      </c>
      <c r="J148" s="1" t="str">
        <f>IFERROR(_xlfn.XLOOKUP(tblTransaksi[[#This Row],[ID Sales]],Master_Data!$G$7:$G$16,Master_Data!$H$7:$H$16),"")</f>
        <v>Aulia Rahman</v>
      </c>
      <c r="K148" s="1" t="str">
        <f>IFERROR(_xlfn.XLOOKUP(tblTransaksi[[#This Row],[ID Sales]],Master_Data!$G$7:$G$16,Master_Data!$I$7:$I$16),"")</f>
        <v>Palembang</v>
      </c>
      <c r="L148" s="1">
        <v>2</v>
      </c>
      <c r="M148" s="5">
        <f>IFERROR(_xlfn.XLOOKUP(tblTransaksi[[#This Row],[Kode Produk]],Master_Data!$A$7:$A$25,Master_Data!$D$7:$D$25),"")</f>
        <v>14999000</v>
      </c>
      <c r="N148" s="11">
        <v>0</v>
      </c>
      <c r="O148" s="5">
        <f>IF(OR(tblTransaksi[[#This Row],[Qty]]="",tblTransaksi[[#This Row],[Harga Satuan]]=""),"",tblTransaksi[[#This Row],[Qty]]*tblTransaksi[[#This Row],[Harga Satuan]]*(1-tblTransaksi[[#This Row],[Diskon (%)]]))</f>
        <v>29998000</v>
      </c>
      <c r="P148" s="1" t="s">
        <v>18</v>
      </c>
    </row>
    <row r="149" spans="1:16" x14ac:dyDescent="0.25">
      <c r="A149" s="1" t="s">
        <v>515</v>
      </c>
      <c r="B149" s="10">
        <v>46137</v>
      </c>
      <c r="C149" s="12" t="str">
        <f>TEXT(tblTransaksi[[#This Row],[Tanggal]],"mmmm")</f>
        <v>April</v>
      </c>
      <c r="D149" s="1">
        <f>YEAR(tblTransaksi[[#This Row],[Tanggal]])</f>
        <v>2026</v>
      </c>
      <c r="E149" s="14">
        <f>MONTH(tblTransaksi[[#This Row],[Tanggal]])</f>
        <v>4</v>
      </c>
      <c r="F149" s="1" t="s">
        <v>28</v>
      </c>
      <c r="G149" s="1" t="str">
        <f>IFERROR(_xlfn.XLOOKUP(tblTransaksi[[#This Row],[Kode Produk]],Master_Data!$A$7:$A$25,Master_Data!$B$7:$B$25),"")</f>
        <v>Samsung Galaxy S25</v>
      </c>
      <c r="H149" s="1" t="str">
        <f>IFERROR(_xlfn.XLOOKUP(tblTransaksi[[#This Row],[Kode Produk]],Master_Data!$A$7:$A$25,Master_Data!$C$7:$C$25),"")</f>
        <v>Flagship</v>
      </c>
      <c r="I149" s="1" t="s">
        <v>67</v>
      </c>
      <c r="J149" s="1" t="str">
        <f>IFERROR(_xlfn.XLOOKUP(tblTransaksi[[#This Row],[ID Sales]],Master_Data!$G$7:$G$16,Master_Data!$H$7:$H$16),"")</f>
        <v>Dimas Saputra</v>
      </c>
      <c r="K149" s="1" t="str">
        <f>IFERROR(_xlfn.XLOOKUP(tblTransaksi[[#This Row],[ID Sales]],Master_Data!$G$7:$G$16,Master_Data!$I$7:$I$16),"")</f>
        <v>Bandung</v>
      </c>
      <c r="L149" s="1">
        <v>2</v>
      </c>
      <c r="M149" s="5">
        <f>IFERROR(_xlfn.XLOOKUP(tblTransaksi[[#This Row],[Kode Produk]],Master_Data!$A$7:$A$25,Master_Data!$D$7:$D$25),"")</f>
        <v>14999000</v>
      </c>
      <c r="N149" s="11">
        <v>0.05</v>
      </c>
      <c r="O149" s="5">
        <f>IF(OR(tblTransaksi[[#This Row],[Qty]]="",tblTransaksi[[#This Row],[Harga Satuan]]=""),"",tblTransaksi[[#This Row],[Qty]]*tblTransaksi[[#This Row],[Harga Satuan]]*(1-tblTransaksi[[#This Row],[Diskon (%)]]))</f>
        <v>28498100</v>
      </c>
      <c r="P149" s="1" t="s">
        <v>87</v>
      </c>
    </row>
    <row r="150" spans="1:16" x14ac:dyDescent="0.25">
      <c r="A150" s="1" t="s">
        <v>535</v>
      </c>
      <c r="B150" s="10">
        <v>46138</v>
      </c>
      <c r="C150" s="12" t="str">
        <f>TEXT(tblTransaksi[[#This Row],[Tanggal]],"mmmm")</f>
        <v>April</v>
      </c>
      <c r="D150" s="1">
        <f>YEAR(tblTransaksi[[#This Row],[Tanggal]])</f>
        <v>2026</v>
      </c>
      <c r="E150" s="14">
        <f>MONTH(tblTransaksi[[#This Row],[Tanggal]])</f>
        <v>4</v>
      </c>
      <c r="F150" s="1" t="s">
        <v>31</v>
      </c>
      <c r="G150" s="1" t="str">
        <f>IFERROR(_xlfn.XLOOKUP(tblTransaksi[[#This Row],[Kode Produk]],Master_Data!$A$7:$A$25,Master_Data!$B$7:$B$25),"")</f>
        <v>Xiaomi Redmi 14C</v>
      </c>
      <c r="H150" s="1" t="str">
        <f>IFERROR(_xlfn.XLOOKUP(tblTransaksi[[#This Row],[Kode Produk]],Master_Data!$A$7:$A$25,Master_Data!$C$7:$C$25),"")</f>
        <v>Entry-Level</v>
      </c>
      <c r="I150" s="1" t="s">
        <v>67</v>
      </c>
      <c r="J150" s="1" t="str">
        <f>IFERROR(_xlfn.XLOOKUP(tblTransaksi[[#This Row],[ID Sales]],Master_Data!$G$7:$G$16,Master_Data!$H$7:$H$16),"")</f>
        <v>Dimas Saputra</v>
      </c>
      <c r="K150" s="1" t="str">
        <f>IFERROR(_xlfn.XLOOKUP(tblTransaksi[[#This Row],[ID Sales]],Master_Data!$G$7:$G$16,Master_Data!$I$7:$I$16),"")</f>
        <v>Bandung</v>
      </c>
      <c r="L150" s="1">
        <v>4</v>
      </c>
      <c r="M150" s="5">
        <f>IFERROR(_xlfn.XLOOKUP(tblTransaksi[[#This Row],[Kode Produk]],Master_Data!$A$7:$A$25,Master_Data!$D$7:$D$25),"")</f>
        <v>1499000</v>
      </c>
      <c r="N150" s="11">
        <v>0</v>
      </c>
      <c r="O150" s="5">
        <f>IF(OR(tblTransaksi[[#This Row],[Qty]]="",tblTransaksi[[#This Row],[Harga Satuan]]=""),"",tblTransaksi[[#This Row],[Qty]]*tblTransaksi[[#This Row],[Harga Satuan]]*(1-tblTransaksi[[#This Row],[Diskon (%)]]))</f>
        <v>5996000</v>
      </c>
      <c r="P150" s="1" t="s">
        <v>87</v>
      </c>
    </row>
    <row r="151" spans="1:16" x14ac:dyDescent="0.25">
      <c r="A151" s="1" t="s">
        <v>541</v>
      </c>
      <c r="B151" s="10">
        <v>46140</v>
      </c>
      <c r="C151" s="12" t="str">
        <f>TEXT(tblTransaksi[[#This Row],[Tanggal]],"mmmm")</f>
        <v>April</v>
      </c>
      <c r="D151" s="1">
        <f>YEAR(tblTransaksi[[#This Row],[Tanggal]])</f>
        <v>2026</v>
      </c>
      <c r="E151" s="14">
        <f>MONTH(tblTransaksi[[#This Row],[Tanggal]])</f>
        <v>4</v>
      </c>
      <c r="F151" s="1" t="s">
        <v>44</v>
      </c>
      <c r="G151" s="1" t="str">
        <f>IFERROR(_xlfn.XLOOKUP(tblTransaksi[[#This Row],[Kode Produk]],Master_Data!$A$7:$A$25,Master_Data!$B$7:$B$25),"")</f>
        <v>vivo Y29</v>
      </c>
      <c r="H151" s="1" t="str">
        <f>IFERROR(_xlfn.XLOOKUP(tblTransaksi[[#This Row],[Kode Produk]],Master_Data!$A$7:$A$25,Master_Data!$C$7:$C$25),"")</f>
        <v>Entry-Level</v>
      </c>
      <c r="I151" s="1" t="s">
        <v>80</v>
      </c>
      <c r="J151" s="1" t="str">
        <f>IFERROR(_xlfn.XLOOKUP(tblTransaksi[[#This Row],[ID Sales]],Master_Data!$G$7:$G$16,Master_Data!$H$7:$H$16),"")</f>
        <v>Salsa Maharani</v>
      </c>
      <c r="K151" s="1" t="str">
        <f>IFERROR(_xlfn.XLOOKUP(tblTransaksi[[#This Row],[ID Sales]],Master_Data!$G$7:$G$16,Master_Data!$I$7:$I$16),"")</f>
        <v>Medan</v>
      </c>
      <c r="L151" s="1">
        <v>1</v>
      </c>
      <c r="M151" s="5">
        <f>IFERROR(_xlfn.XLOOKUP(tblTransaksi[[#This Row],[Kode Produk]],Master_Data!$A$7:$A$25,Master_Data!$D$7:$D$25),"")</f>
        <v>2399000</v>
      </c>
      <c r="N151" s="11">
        <v>0</v>
      </c>
      <c r="O151" s="5">
        <f>IF(OR(tblTransaksi[[#This Row],[Qty]]="",tblTransaksi[[#This Row],[Harga Satuan]]=""),"",tblTransaksi[[#This Row],[Qty]]*tblTransaksi[[#This Row],[Harga Satuan]]*(1-tblTransaksi[[#This Row],[Diskon (%)]]))</f>
        <v>2399000</v>
      </c>
      <c r="P151" s="1" t="s">
        <v>87</v>
      </c>
    </row>
    <row r="152" spans="1:16" x14ac:dyDescent="0.25">
      <c r="A152" s="1" t="s">
        <v>199</v>
      </c>
      <c r="B152" s="10">
        <v>46141</v>
      </c>
      <c r="C152" s="12" t="str">
        <f>TEXT(tblTransaksi[[#This Row],[Tanggal]],"mmmm")</f>
        <v>April</v>
      </c>
      <c r="D152" s="1">
        <f>YEAR(tblTransaksi[[#This Row],[Tanggal]])</f>
        <v>2026</v>
      </c>
      <c r="E152" s="14">
        <f>MONTH(tblTransaksi[[#This Row],[Tanggal]])</f>
        <v>4</v>
      </c>
      <c r="F152" s="1" t="s">
        <v>40</v>
      </c>
      <c r="G152" s="1" t="str">
        <f>IFERROR(_xlfn.XLOOKUP(tblTransaksi[[#This Row],[Kode Produk]],Master_Data!$A$7:$A$25,Master_Data!$B$7:$B$25),"")</f>
        <v>OPPO Reno 14</v>
      </c>
      <c r="H152" s="1" t="str">
        <f>IFERROR(_xlfn.XLOOKUP(tblTransaksi[[#This Row],[Kode Produk]],Master_Data!$A$7:$A$25,Master_Data!$C$7:$C$25),"")</f>
        <v>Mid-Range</v>
      </c>
      <c r="I152" s="1" t="s">
        <v>65</v>
      </c>
      <c r="J152" s="1" t="str">
        <f>IFERROR(_xlfn.XLOOKUP(tblTransaksi[[#This Row],[ID Sales]],Master_Data!$G$7:$G$16,Master_Data!$H$7:$H$16),"")</f>
        <v>Rizky Ramadhan</v>
      </c>
      <c r="K152" s="1" t="str">
        <f>IFERROR(_xlfn.XLOOKUP(tblTransaksi[[#This Row],[ID Sales]],Master_Data!$G$7:$G$16,Master_Data!$I$7:$I$16),"")</f>
        <v>Jakarta</v>
      </c>
      <c r="L152" s="1">
        <v>1</v>
      </c>
      <c r="M152" s="5">
        <f>IFERROR(_xlfn.XLOOKUP(tblTransaksi[[#This Row],[Kode Produk]],Master_Data!$A$7:$A$25,Master_Data!$D$7:$D$25),"")</f>
        <v>7499000</v>
      </c>
      <c r="N152" s="11">
        <v>0</v>
      </c>
      <c r="O152" s="5">
        <f>IF(OR(tblTransaksi[[#This Row],[Qty]]="",tblTransaksi[[#This Row],[Harga Satuan]]=""),"",tblTransaksi[[#This Row],[Qty]]*tblTransaksi[[#This Row],[Harga Satuan]]*(1-tblTransaksi[[#This Row],[Diskon (%)]]))</f>
        <v>7499000</v>
      </c>
      <c r="P152" s="1" t="s">
        <v>17</v>
      </c>
    </row>
    <row r="153" spans="1:16" x14ac:dyDescent="0.25">
      <c r="A153" s="1" t="s">
        <v>321</v>
      </c>
      <c r="B153" s="10">
        <v>46141</v>
      </c>
      <c r="C153" s="12" t="str">
        <f>TEXT(tblTransaksi[[#This Row],[Tanggal]],"mmmm")</f>
        <v>April</v>
      </c>
      <c r="D153" s="1">
        <f>YEAR(tblTransaksi[[#This Row],[Tanggal]])</f>
        <v>2026</v>
      </c>
      <c r="E153" s="14">
        <f>MONTH(tblTransaksi[[#This Row],[Tanggal]])</f>
        <v>4</v>
      </c>
      <c r="F153" s="1" t="s">
        <v>31</v>
      </c>
      <c r="G153" s="1" t="str">
        <f>IFERROR(_xlfn.XLOOKUP(tblTransaksi[[#This Row],[Kode Produk]],Master_Data!$A$7:$A$25,Master_Data!$B$7:$B$25),"")</f>
        <v>Xiaomi Redmi 14C</v>
      </c>
      <c r="H153" s="1" t="str">
        <f>IFERROR(_xlfn.XLOOKUP(tblTransaksi[[#This Row],[Kode Produk]],Master_Data!$A$7:$A$25,Master_Data!$C$7:$C$25),"")</f>
        <v>Entry-Level</v>
      </c>
      <c r="I153" s="1" t="s">
        <v>75</v>
      </c>
      <c r="J153" s="1" t="str">
        <f>IFERROR(_xlfn.XLOOKUP(tblTransaksi[[#This Row],[ID Sales]],Master_Data!$G$7:$G$16,Master_Data!$H$7:$H$16),"")</f>
        <v>Arif Setiawan</v>
      </c>
      <c r="K153" s="1" t="str">
        <f>IFERROR(_xlfn.XLOOKUP(tblTransaksi[[#This Row],[ID Sales]],Master_Data!$G$7:$G$16,Master_Data!$I$7:$I$16),"")</f>
        <v>Surabaya</v>
      </c>
      <c r="L153" s="1">
        <v>1</v>
      </c>
      <c r="M153" s="5">
        <f>IFERROR(_xlfn.XLOOKUP(tblTransaksi[[#This Row],[Kode Produk]],Master_Data!$A$7:$A$25,Master_Data!$D$7:$D$25),"")</f>
        <v>1499000</v>
      </c>
      <c r="N153" s="11">
        <v>0.1</v>
      </c>
      <c r="O153" s="5">
        <f>IF(OR(tblTransaksi[[#This Row],[Qty]]="",tblTransaksi[[#This Row],[Harga Satuan]]=""),"",tblTransaksi[[#This Row],[Qty]]*tblTransaksi[[#This Row],[Harga Satuan]]*(1-tblTransaksi[[#This Row],[Diskon (%)]]))</f>
        <v>1349100</v>
      </c>
      <c r="P153" s="1" t="s">
        <v>19</v>
      </c>
    </row>
    <row r="154" spans="1:16" x14ac:dyDescent="0.25">
      <c r="A154" s="1" t="s">
        <v>125</v>
      </c>
      <c r="B154" s="10">
        <v>46142</v>
      </c>
      <c r="C154" s="12" t="str">
        <f>TEXT(tblTransaksi[[#This Row],[Tanggal]],"mmmm")</f>
        <v>April</v>
      </c>
      <c r="D154" s="1">
        <f>YEAR(tblTransaksi[[#This Row],[Tanggal]])</f>
        <v>2026</v>
      </c>
      <c r="E154" s="14">
        <f>MONTH(tblTransaksi[[#This Row],[Tanggal]])</f>
        <v>4</v>
      </c>
      <c r="F154" s="1" t="s">
        <v>46</v>
      </c>
      <c r="G154" s="1" t="str">
        <f>IFERROR(_xlfn.XLOOKUP(tblTransaksi[[#This Row],[Kode Produk]],Master_Data!$A$7:$A$25,Master_Data!$B$7:$B$25),"")</f>
        <v>vivo V50</v>
      </c>
      <c r="H154" s="1" t="str">
        <f>IFERROR(_xlfn.XLOOKUP(tblTransaksi[[#This Row],[Kode Produk]],Master_Data!$A$7:$A$25,Master_Data!$C$7:$C$25),"")</f>
        <v>Mid-Range</v>
      </c>
      <c r="I154" s="1" t="s">
        <v>67</v>
      </c>
      <c r="J154" s="1" t="str">
        <f>IFERROR(_xlfn.XLOOKUP(tblTransaksi[[#This Row],[ID Sales]],Master_Data!$G$7:$G$16,Master_Data!$H$7:$H$16),"")</f>
        <v>Dimas Saputra</v>
      </c>
      <c r="K154" s="1" t="str">
        <f>IFERROR(_xlfn.XLOOKUP(tblTransaksi[[#This Row],[ID Sales]],Master_Data!$G$7:$G$16,Master_Data!$I$7:$I$16),"")</f>
        <v>Bandung</v>
      </c>
      <c r="L154" s="1">
        <v>2</v>
      </c>
      <c r="M154" s="5">
        <f>IFERROR(_xlfn.XLOOKUP(tblTransaksi[[#This Row],[Kode Produk]],Master_Data!$A$7:$A$25,Master_Data!$D$7:$D$25),"")</f>
        <v>6999000</v>
      </c>
      <c r="N154" s="11">
        <v>0.15</v>
      </c>
      <c r="O154" s="5">
        <f>IF(OR(tblTransaksi[[#This Row],[Qty]]="",tblTransaksi[[#This Row],[Harga Satuan]]=""),"",tblTransaksi[[#This Row],[Qty]]*tblTransaksi[[#This Row],[Harga Satuan]]*(1-tblTransaksi[[#This Row],[Diskon (%)]]))</f>
        <v>11898300</v>
      </c>
      <c r="P154" s="1" t="s">
        <v>87</v>
      </c>
    </row>
    <row r="155" spans="1:16" x14ac:dyDescent="0.25">
      <c r="A155" s="1" t="s">
        <v>251</v>
      </c>
      <c r="B155" s="10">
        <v>46142</v>
      </c>
      <c r="C155" s="12" t="str">
        <f>TEXT(tblTransaksi[[#This Row],[Tanggal]],"mmmm")</f>
        <v>April</v>
      </c>
      <c r="D155" s="1">
        <f>YEAR(tblTransaksi[[#This Row],[Tanggal]])</f>
        <v>2026</v>
      </c>
      <c r="E155" s="14">
        <f>MONTH(tblTransaksi[[#This Row],[Tanggal]])</f>
        <v>4</v>
      </c>
      <c r="F155" s="1" t="s">
        <v>60</v>
      </c>
      <c r="G155" s="1" t="str">
        <f>IFERROR(_xlfn.XLOOKUP(tblTransaksi[[#This Row],[Kode Produk]],Master_Data!$A$7:$A$25,Master_Data!$B$7:$B$25),"")</f>
        <v>iPhone 16</v>
      </c>
      <c r="H155" s="1" t="str">
        <f>IFERROR(_xlfn.XLOOKUP(tblTransaksi[[#This Row],[Kode Produk]],Master_Data!$A$7:$A$25,Master_Data!$C$7:$C$25),"")</f>
        <v>Flagship</v>
      </c>
      <c r="I155" s="1" t="s">
        <v>65</v>
      </c>
      <c r="J155" s="1" t="str">
        <f>IFERROR(_xlfn.XLOOKUP(tblTransaksi[[#This Row],[ID Sales]],Master_Data!$G$7:$G$16,Master_Data!$H$7:$H$16),"")</f>
        <v>Rizky Ramadhan</v>
      </c>
      <c r="K155" s="1" t="str">
        <f>IFERROR(_xlfn.XLOOKUP(tblTransaksi[[#This Row],[ID Sales]],Master_Data!$G$7:$G$16,Master_Data!$I$7:$I$16),"")</f>
        <v>Jakarta</v>
      </c>
      <c r="L155" s="1">
        <v>1</v>
      </c>
      <c r="M155" s="5">
        <f>IFERROR(_xlfn.XLOOKUP(tblTransaksi[[#This Row],[Kode Produk]],Master_Data!$A$7:$A$25,Master_Data!$D$7:$D$25),"")</f>
        <v>14999000</v>
      </c>
      <c r="N155" s="11">
        <v>0</v>
      </c>
      <c r="O155" s="5">
        <f>IF(OR(tblTransaksi[[#This Row],[Qty]]="",tblTransaksi[[#This Row],[Harga Satuan]]=""),"",tblTransaksi[[#This Row],[Qty]]*tblTransaksi[[#This Row],[Harga Satuan]]*(1-tblTransaksi[[#This Row],[Diskon (%)]]))</f>
        <v>14999000</v>
      </c>
      <c r="P155" s="1" t="s">
        <v>17</v>
      </c>
    </row>
    <row r="156" spans="1:16" x14ac:dyDescent="0.25">
      <c r="A156" s="1" t="s">
        <v>287</v>
      </c>
      <c r="B156" s="10">
        <v>46143</v>
      </c>
      <c r="C156" s="12" t="str">
        <f>TEXT(tblTransaksi[[#This Row],[Tanggal]],"mmmm")</f>
        <v>May</v>
      </c>
      <c r="D156" s="1">
        <f>YEAR(tblTransaksi[[#This Row],[Tanggal]])</f>
        <v>2026</v>
      </c>
      <c r="E156" s="14">
        <f>MONTH(tblTransaksi[[#This Row],[Tanggal]])</f>
        <v>5</v>
      </c>
      <c r="F156" s="1" t="s">
        <v>31</v>
      </c>
      <c r="G156" s="1" t="str">
        <f>IFERROR(_xlfn.XLOOKUP(tblTransaksi[[#This Row],[Kode Produk]],Master_Data!$A$7:$A$25,Master_Data!$B$7:$B$25),"")</f>
        <v>Xiaomi Redmi 14C</v>
      </c>
      <c r="H156" s="1" t="str">
        <f>IFERROR(_xlfn.XLOOKUP(tblTransaksi[[#This Row],[Kode Produk]],Master_Data!$A$7:$A$25,Master_Data!$C$7:$C$25),"")</f>
        <v>Entry-Level</v>
      </c>
      <c r="I156" s="1" t="s">
        <v>85</v>
      </c>
      <c r="J156" s="1" t="str">
        <f>IFERROR(_xlfn.XLOOKUP(tblTransaksi[[#This Row],[ID Sales]],Master_Data!$G$7:$G$16,Master_Data!$H$7:$H$16),"")</f>
        <v>Aulia Rahman</v>
      </c>
      <c r="K156" s="1" t="str">
        <f>IFERROR(_xlfn.XLOOKUP(tblTransaksi[[#This Row],[ID Sales]],Master_Data!$G$7:$G$16,Master_Data!$I$7:$I$16),"")</f>
        <v>Palembang</v>
      </c>
      <c r="L156" s="1">
        <v>3</v>
      </c>
      <c r="M156" s="5">
        <f>IFERROR(_xlfn.XLOOKUP(tblTransaksi[[#This Row],[Kode Produk]],Master_Data!$A$7:$A$25,Master_Data!$D$7:$D$25),"")</f>
        <v>1499000</v>
      </c>
      <c r="N156" s="11">
        <v>0</v>
      </c>
      <c r="O156" s="5">
        <f>IF(OR(tblTransaksi[[#This Row],[Qty]]="",tblTransaksi[[#This Row],[Harga Satuan]]=""),"",tblTransaksi[[#This Row],[Qty]]*tblTransaksi[[#This Row],[Harga Satuan]]*(1-tblTransaksi[[#This Row],[Diskon (%)]]))</f>
        <v>4497000</v>
      </c>
      <c r="P156" s="1" t="s">
        <v>19</v>
      </c>
    </row>
    <row r="157" spans="1:16" x14ac:dyDescent="0.25">
      <c r="A157" s="1" t="s">
        <v>375</v>
      </c>
      <c r="B157" s="10">
        <v>46144</v>
      </c>
      <c r="C157" s="12" t="str">
        <f>TEXT(tblTransaksi[[#This Row],[Tanggal]],"mmmm")</f>
        <v>May</v>
      </c>
      <c r="D157" s="1">
        <f>YEAR(tblTransaksi[[#This Row],[Tanggal]])</f>
        <v>2026</v>
      </c>
      <c r="E157" s="14">
        <f>MONTH(tblTransaksi[[#This Row],[Tanggal]])</f>
        <v>5</v>
      </c>
      <c r="F157" s="1" t="s">
        <v>21</v>
      </c>
      <c r="G157" s="1" t="str">
        <f>IFERROR(_xlfn.XLOOKUP(tblTransaksi[[#This Row],[Kode Produk]],Master_Data!$A$7:$A$25,Master_Data!$B$7:$B$25),"")</f>
        <v>Samsung Galaxy A06</v>
      </c>
      <c r="H157" s="1" t="str">
        <f>IFERROR(_xlfn.XLOOKUP(tblTransaksi[[#This Row],[Kode Produk]],Master_Data!$A$7:$A$25,Master_Data!$C$7:$C$25),"")</f>
        <v>Entry-Level</v>
      </c>
      <c r="I157" s="1" t="s">
        <v>70</v>
      </c>
      <c r="J157" s="1" t="str">
        <f>IFERROR(_xlfn.XLOOKUP(tblTransaksi[[#This Row],[ID Sales]],Master_Data!$G$7:$G$16,Master_Data!$H$7:$H$16),"")</f>
        <v>Fajar Nugroho</v>
      </c>
      <c r="K157" s="1" t="str">
        <f>IFERROR(_xlfn.XLOOKUP(tblTransaksi[[#This Row],[ID Sales]],Master_Data!$G$7:$G$16,Master_Data!$I$7:$I$16),"")</f>
        <v>Bandung</v>
      </c>
      <c r="L157" s="1">
        <v>1</v>
      </c>
      <c r="M157" s="5">
        <f>IFERROR(_xlfn.XLOOKUP(tblTransaksi[[#This Row],[Kode Produk]],Master_Data!$A$7:$A$25,Master_Data!$D$7:$D$25),"")</f>
        <v>1699000</v>
      </c>
      <c r="N157" s="11">
        <v>0.05</v>
      </c>
      <c r="O157" s="5">
        <f>IF(OR(tblTransaksi[[#This Row],[Qty]]="",tblTransaksi[[#This Row],[Harga Satuan]]=""),"",tblTransaksi[[#This Row],[Qty]]*tblTransaksi[[#This Row],[Harga Satuan]]*(1-tblTransaksi[[#This Row],[Diskon (%)]]))</f>
        <v>1614050</v>
      </c>
      <c r="P157" s="1" t="s">
        <v>19</v>
      </c>
    </row>
    <row r="158" spans="1:16" x14ac:dyDescent="0.25">
      <c r="A158" s="1" t="s">
        <v>452</v>
      </c>
      <c r="B158" s="10">
        <v>46145</v>
      </c>
      <c r="C158" s="12" t="str">
        <f>TEXT(tblTransaksi[[#This Row],[Tanggal]],"mmmm")</f>
        <v>May</v>
      </c>
      <c r="D158" s="1">
        <f>YEAR(tblTransaksi[[#This Row],[Tanggal]])</f>
        <v>2026</v>
      </c>
      <c r="E158" s="14">
        <f>MONTH(tblTransaksi[[#This Row],[Tanggal]])</f>
        <v>5</v>
      </c>
      <c r="F158" s="1" t="s">
        <v>26</v>
      </c>
      <c r="G158" s="1" t="str">
        <f>IFERROR(_xlfn.XLOOKUP(tblTransaksi[[#This Row],[Kode Produk]],Master_Data!$A$7:$A$25,Master_Data!$B$7:$B$25),"")</f>
        <v>Samsung Galaxy A36 5G</v>
      </c>
      <c r="H158" s="1" t="str">
        <f>IFERROR(_xlfn.XLOOKUP(tblTransaksi[[#This Row],[Kode Produk]],Master_Data!$A$7:$A$25,Master_Data!$C$7:$C$25),"")</f>
        <v>Mid-Range</v>
      </c>
      <c r="I158" s="1" t="s">
        <v>70</v>
      </c>
      <c r="J158" s="1" t="str">
        <f>IFERROR(_xlfn.XLOOKUP(tblTransaksi[[#This Row],[ID Sales]],Master_Data!$G$7:$G$16,Master_Data!$H$7:$H$16),"")</f>
        <v>Fajar Nugroho</v>
      </c>
      <c r="K158" s="1" t="str">
        <f>IFERROR(_xlfn.XLOOKUP(tblTransaksi[[#This Row],[ID Sales]],Master_Data!$G$7:$G$16,Master_Data!$I$7:$I$16),"")</f>
        <v>Bandung</v>
      </c>
      <c r="L158" s="1">
        <v>2</v>
      </c>
      <c r="M158" s="5">
        <f>IFERROR(_xlfn.XLOOKUP(tblTransaksi[[#This Row],[Kode Produk]],Master_Data!$A$7:$A$25,Master_Data!$D$7:$D$25),"")</f>
        <v>5199000</v>
      </c>
      <c r="N158" s="11">
        <v>0.1</v>
      </c>
      <c r="O158" s="5">
        <f>IF(OR(tblTransaksi[[#This Row],[Qty]]="",tblTransaksi[[#This Row],[Harga Satuan]]=""),"",tblTransaksi[[#This Row],[Qty]]*tblTransaksi[[#This Row],[Harga Satuan]]*(1-tblTransaksi[[#This Row],[Diskon (%)]]))</f>
        <v>9358200</v>
      </c>
      <c r="P158" s="1" t="s">
        <v>18</v>
      </c>
    </row>
    <row r="159" spans="1:16" x14ac:dyDescent="0.25">
      <c r="A159" s="1" t="s">
        <v>319</v>
      </c>
      <c r="B159" s="10">
        <v>46147</v>
      </c>
      <c r="C159" s="12" t="str">
        <f>TEXT(tblTransaksi[[#This Row],[Tanggal]],"mmmm")</f>
        <v>May</v>
      </c>
      <c r="D159" s="1">
        <f>YEAR(tblTransaksi[[#This Row],[Tanggal]])</f>
        <v>2026</v>
      </c>
      <c r="E159" s="14">
        <f>MONTH(tblTransaksi[[#This Row],[Tanggal]])</f>
        <v>5</v>
      </c>
      <c r="F159" s="1" t="s">
        <v>50</v>
      </c>
      <c r="G159" s="1" t="str">
        <f>IFERROR(_xlfn.XLOOKUP(tblTransaksi[[#This Row],[Kode Produk]],Master_Data!$A$7:$A$25,Master_Data!$B$7:$B$25),"")</f>
        <v>realme 14 Pro 5G</v>
      </c>
      <c r="H159" s="1" t="str">
        <f>IFERROR(_xlfn.XLOOKUP(tblTransaksi[[#This Row],[Kode Produk]],Master_Data!$A$7:$A$25,Master_Data!$C$7:$C$25),"")</f>
        <v>Mid-Range</v>
      </c>
      <c r="I159" s="1" t="s">
        <v>70</v>
      </c>
      <c r="J159" s="1" t="str">
        <f>IFERROR(_xlfn.XLOOKUP(tblTransaksi[[#This Row],[ID Sales]],Master_Data!$G$7:$G$16,Master_Data!$H$7:$H$16),"")</f>
        <v>Fajar Nugroho</v>
      </c>
      <c r="K159" s="1" t="str">
        <f>IFERROR(_xlfn.XLOOKUP(tblTransaksi[[#This Row],[ID Sales]],Master_Data!$G$7:$G$16,Master_Data!$I$7:$I$16),"")</f>
        <v>Bandung</v>
      </c>
      <c r="L159" s="1">
        <v>1</v>
      </c>
      <c r="M159" s="5">
        <f>IFERROR(_xlfn.XLOOKUP(tblTransaksi[[#This Row],[Kode Produk]],Master_Data!$A$7:$A$25,Master_Data!$D$7:$D$25),"")</f>
        <v>5499000</v>
      </c>
      <c r="N159" s="11">
        <v>0.05</v>
      </c>
      <c r="O159" s="5">
        <f>IF(OR(tblTransaksi[[#This Row],[Qty]]="",tblTransaksi[[#This Row],[Harga Satuan]]=""),"",tblTransaksi[[#This Row],[Qty]]*tblTransaksi[[#This Row],[Harga Satuan]]*(1-tblTransaksi[[#This Row],[Diskon (%)]]))</f>
        <v>5224050</v>
      </c>
      <c r="P159" s="1" t="s">
        <v>87</v>
      </c>
    </row>
    <row r="160" spans="1:16" x14ac:dyDescent="0.25">
      <c r="A160" s="1" t="s">
        <v>376</v>
      </c>
      <c r="B160" s="10">
        <v>46147</v>
      </c>
      <c r="C160" s="12" t="str">
        <f>TEXT(tblTransaksi[[#This Row],[Tanggal]],"mmmm")</f>
        <v>May</v>
      </c>
      <c r="D160" s="1">
        <f>YEAR(tblTransaksi[[#This Row],[Tanggal]])</f>
        <v>2026</v>
      </c>
      <c r="E160" s="14">
        <f>MONTH(tblTransaksi[[#This Row],[Tanggal]])</f>
        <v>5</v>
      </c>
      <c r="F160" s="1" t="s">
        <v>42</v>
      </c>
      <c r="G160" s="1" t="str">
        <f>IFERROR(_xlfn.XLOOKUP(tblTransaksi[[#This Row],[Kode Produk]],Master_Data!$A$7:$A$25,Master_Data!$B$7:$B$25),"")</f>
        <v>OPPO Find X8</v>
      </c>
      <c r="H160" s="1" t="str">
        <f>IFERROR(_xlfn.XLOOKUP(tblTransaksi[[#This Row],[Kode Produk]],Master_Data!$A$7:$A$25,Master_Data!$C$7:$C$25),"")</f>
        <v>Flagship</v>
      </c>
      <c r="I160" s="1" t="s">
        <v>85</v>
      </c>
      <c r="J160" s="1" t="str">
        <f>IFERROR(_xlfn.XLOOKUP(tblTransaksi[[#This Row],[ID Sales]],Master_Data!$G$7:$G$16,Master_Data!$H$7:$H$16),"")</f>
        <v>Aulia Rahman</v>
      </c>
      <c r="K160" s="1" t="str">
        <f>IFERROR(_xlfn.XLOOKUP(tblTransaksi[[#This Row],[ID Sales]],Master_Data!$G$7:$G$16,Master_Data!$I$7:$I$16),"")</f>
        <v>Palembang</v>
      </c>
      <c r="L160" s="1">
        <v>3</v>
      </c>
      <c r="M160" s="5">
        <f>IFERROR(_xlfn.XLOOKUP(tblTransaksi[[#This Row],[Kode Produk]],Master_Data!$A$7:$A$25,Master_Data!$D$7:$D$25),"")</f>
        <v>13999000</v>
      </c>
      <c r="N160" s="11">
        <v>0</v>
      </c>
      <c r="O160" s="5">
        <f>IF(OR(tblTransaksi[[#This Row],[Qty]]="",tblTransaksi[[#This Row],[Harga Satuan]]=""),"",tblTransaksi[[#This Row],[Qty]]*tblTransaksi[[#This Row],[Harga Satuan]]*(1-tblTransaksi[[#This Row],[Diskon (%)]]))</f>
        <v>41997000</v>
      </c>
      <c r="P160" s="1" t="s">
        <v>18</v>
      </c>
    </row>
    <row r="161" spans="1:16" x14ac:dyDescent="0.25">
      <c r="A161" s="1" t="s">
        <v>467</v>
      </c>
      <c r="B161" s="10">
        <v>46147</v>
      </c>
      <c r="C161" s="12" t="str">
        <f>TEXT(tblTransaksi[[#This Row],[Tanggal]],"mmmm")</f>
        <v>May</v>
      </c>
      <c r="D161" s="1">
        <f>YEAR(tblTransaksi[[#This Row],[Tanggal]])</f>
        <v>2026</v>
      </c>
      <c r="E161" s="14">
        <f>MONTH(tblTransaksi[[#This Row],[Tanggal]])</f>
        <v>5</v>
      </c>
      <c r="F161" s="1" t="s">
        <v>26</v>
      </c>
      <c r="G161" s="1" t="str">
        <f>IFERROR(_xlfn.XLOOKUP(tblTransaksi[[#This Row],[Kode Produk]],Master_Data!$A$7:$A$25,Master_Data!$B$7:$B$25),"")</f>
        <v>Samsung Galaxy A36 5G</v>
      </c>
      <c r="H161" s="1" t="str">
        <f>IFERROR(_xlfn.XLOOKUP(tblTransaksi[[#This Row],[Kode Produk]],Master_Data!$A$7:$A$25,Master_Data!$C$7:$C$25),"")</f>
        <v>Mid-Range</v>
      </c>
      <c r="I161" s="1" t="s">
        <v>75</v>
      </c>
      <c r="J161" s="1" t="str">
        <f>IFERROR(_xlfn.XLOOKUP(tblTransaksi[[#This Row],[ID Sales]],Master_Data!$G$7:$G$16,Master_Data!$H$7:$H$16),"")</f>
        <v>Arif Setiawan</v>
      </c>
      <c r="K161" s="1" t="str">
        <f>IFERROR(_xlfn.XLOOKUP(tblTransaksi[[#This Row],[ID Sales]],Master_Data!$G$7:$G$16,Master_Data!$I$7:$I$16),"")</f>
        <v>Surabaya</v>
      </c>
      <c r="L161" s="1">
        <v>1</v>
      </c>
      <c r="M161" s="5">
        <f>IFERROR(_xlfn.XLOOKUP(tblTransaksi[[#This Row],[Kode Produk]],Master_Data!$A$7:$A$25,Master_Data!$D$7:$D$25),"")</f>
        <v>5199000</v>
      </c>
      <c r="N161" s="11">
        <v>0</v>
      </c>
      <c r="O161" s="5">
        <f>IF(OR(tblTransaksi[[#This Row],[Qty]]="",tblTransaksi[[#This Row],[Harga Satuan]]=""),"",tblTransaksi[[#This Row],[Qty]]*tblTransaksi[[#This Row],[Harga Satuan]]*(1-tblTransaksi[[#This Row],[Diskon (%)]]))</f>
        <v>5199000</v>
      </c>
      <c r="P161" s="1" t="s">
        <v>19</v>
      </c>
    </row>
    <row r="162" spans="1:16" x14ac:dyDescent="0.25">
      <c r="A162" s="1" t="s">
        <v>346</v>
      </c>
      <c r="B162" s="10">
        <v>46148</v>
      </c>
      <c r="C162" s="12" t="str">
        <f>TEXT(tblTransaksi[[#This Row],[Tanggal]],"mmmm")</f>
        <v>May</v>
      </c>
      <c r="D162" s="1">
        <f>YEAR(tblTransaksi[[#This Row],[Tanggal]])</f>
        <v>2026</v>
      </c>
      <c r="E162" s="14">
        <f>MONTH(tblTransaksi[[#This Row],[Tanggal]])</f>
        <v>5</v>
      </c>
      <c r="F162" s="1" t="s">
        <v>56</v>
      </c>
      <c r="G162" s="1" t="str">
        <f>IFERROR(_xlfn.XLOOKUP(tblTransaksi[[#This Row],[Kode Produk]],Master_Data!$A$7:$A$25,Master_Data!$B$7:$B$25),"")</f>
        <v>iPhone 13</v>
      </c>
      <c r="H162" s="1" t="str">
        <f>IFERROR(_xlfn.XLOOKUP(tblTransaksi[[#This Row],[Kode Produk]],Master_Data!$A$7:$A$25,Master_Data!$C$7:$C$25),"")</f>
        <v>Upper Mid-Range</v>
      </c>
      <c r="I162" s="1" t="s">
        <v>72</v>
      </c>
      <c r="J162" s="1" t="str">
        <f>IFERROR(_xlfn.XLOOKUP(tblTransaksi[[#This Row],[ID Sales]],Master_Data!$G$7:$G$16,Master_Data!$H$7:$H$16),"")</f>
        <v>Kevin Wijaya</v>
      </c>
      <c r="K162" s="1" t="str">
        <f>IFERROR(_xlfn.XLOOKUP(tblTransaksi[[#This Row],[ID Sales]],Master_Data!$G$7:$G$16,Master_Data!$I$7:$I$16),"")</f>
        <v>Surabaya</v>
      </c>
      <c r="L162" s="1">
        <v>2</v>
      </c>
      <c r="M162" s="5">
        <f>IFERROR(_xlfn.XLOOKUP(tblTransaksi[[#This Row],[Kode Produk]],Master_Data!$A$7:$A$25,Master_Data!$D$7:$D$25),"")</f>
        <v>8499000</v>
      </c>
      <c r="N162" s="11">
        <v>0.05</v>
      </c>
      <c r="O162" s="5">
        <f>IF(OR(tblTransaksi[[#This Row],[Qty]]="",tblTransaksi[[#This Row],[Harga Satuan]]=""),"",tblTransaksi[[#This Row],[Qty]]*tblTransaksi[[#This Row],[Harga Satuan]]*(1-tblTransaksi[[#This Row],[Diskon (%)]]))</f>
        <v>16148100</v>
      </c>
      <c r="P162" s="1" t="s">
        <v>18</v>
      </c>
    </row>
    <row r="163" spans="1:16" x14ac:dyDescent="0.25">
      <c r="A163" s="1" t="s">
        <v>124</v>
      </c>
      <c r="B163" s="10">
        <v>46151</v>
      </c>
      <c r="C163" s="12" t="str">
        <f>TEXT(tblTransaksi[[#This Row],[Tanggal]],"mmmm")</f>
        <v>May</v>
      </c>
      <c r="D163" s="1">
        <f>YEAR(tblTransaksi[[#This Row],[Tanggal]])</f>
        <v>2026</v>
      </c>
      <c r="E163" s="14">
        <f>MONTH(tblTransaksi[[#This Row],[Tanggal]])</f>
        <v>5</v>
      </c>
      <c r="F163" s="1" t="s">
        <v>21</v>
      </c>
      <c r="G163" s="1" t="str">
        <f>IFERROR(_xlfn.XLOOKUP(tblTransaksi[[#This Row],[Kode Produk]],Master_Data!$A$7:$A$25,Master_Data!$B$7:$B$25),"")</f>
        <v>Samsung Galaxy A06</v>
      </c>
      <c r="H163" s="1" t="str">
        <f>IFERROR(_xlfn.XLOOKUP(tblTransaksi[[#This Row],[Kode Produk]],Master_Data!$A$7:$A$25,Master_Data!$C$7:$C$25),"")</f>
        <v>Entry-Level</v>
      </c>
      <c r="I163" s="1" t="s">
        <v>85</v>
      </c>
      <c r="J163" s="1" t="str">
        <f>IFERROR(_xlfn.XLOOKUP(tblTransaksi[[#This Row],[ID Sales]],Master_Data!$G$7:$G$16,Master_Data!$H$7:$H$16),"")</f>
        <v>Aulia Rahman</v>
      </c>
      <c r="K163" s="1" t="str">
        <f>IFERROR(_xlfn.XLOOKUP(tblTransaksi[[#This Row],[ID Sales]],Master_Data!$G$7:$G$16,Master_Data!$I$7:$I$16),"")</f>
        <v>Palembang</v>
      </c>
      <c r="L163" s="1">
        <v>3</v>
      </c>
      <c r="M163" s="5">
        <f>IFERROR(_xlfn.XLOOKUP(tblTransaksi[[#This Row],[Kode Produk]],Master_Data!$A$7:$A$25,Master_Data!$D$7:$D$25),"")</f>
        <v>1699000</v>
      </c>
      <c r="N163" s="11">
        <v>0.05</v>
      </c>
      <c r="O163" s="5">
        <f>IF(OR(tblTransaksi[[#This Row],[Qty]]="",tblTransaksi[[#This Row],[Harga Satuan]]=""),"",tblTransaksi[[#This Row],[Qty]]*tblTransaksi[[#This Row],[Harga Satuan]]*(1-tblTransaksi[[#This Row],[Diskon (%)]]))</f>
        <v>4842150</v>
      </c>
      <c r="P163" s="1" t="s">
        <v>87</v>
      </c>
    </row>
    <row r="164" spans="1:16" x14ac:dyDescent="0.25">
      <c r="A164" s="1" t="s">
        <v>292</v>
      </c>
      <c r="B164" s="10">
        <v>46151</v>
      </c>
      <c r="C164" s="12" t="str">
        <f>TEXT(tblTransaksi[[#This Row],[Tanggal]],"mmmm")</f>
        <v>May</v>
      </c>
      <c r="D164" s="1">
        <f>YEAR(tblTransaksi[[#This Row],[Tanggal]])</f>
        <v>2026</v>
      </c>
      <c r="E164" s="14">
        <f>MONTH(tblTransaksi[[#This Row],[Tanggal]])</f>
        <v>5</v>
      </c>
      <c r="F164" s="1" t="s">
        <v>38</v>
      </c>
      <c r="G164" s="1" t="str">
        <f>IFERROR(_xlfn.XLOOKUP(tblTransaksi[[#This Row],[Kode Produk]],Master_Data!$A$7:$A$25,Master_Data!$B$7:$B$25),"")</f>
        <v>OPPO A5 Pro</v>
      </c>
      <c r="H164" s="1" t="str">
        <f>IFERROR(_xlfn.XLOOKUP(tblTransaksi[[#This Row],[Kode Produk]],Master_Data!$A$7:$A$25,Master_Data!$C$7:$C$25),"")</f>
        <v>Entry-Level</v>
      </c>
      <c r="I164" s="1" t="s">
        <v>82</v>
      </c>
      <c r="J164" s="1" t="str">
        <f>IFERROR(_xlfn.XLOOKUP(tblTransaksi[[#This Row],[ID Sales]],Master_Data!$G$7:$G$16,Master_Data!$H$7:$H$16),"")</f>
        <v>Reza Maulana</v>
      </c>
      <c r="K164" s="1" t="str">
        <f>IFERROR(_xlfn.XLOOKUP(tblTransaksi[[#This Row],[ID Sales]],Master_Data!$G$7:$G$16,Master_Data!$I$7:$I$16),"")</f>
        <v>Palembang</v>
      </c>
      <c r="L164" s="1">
        <v>1</v>
      </c>
      <c r="M164" s="5">
        <f>IFERROR(_xlfn.XLOOKUP(tblTransaksi[[#This Row],[Kode Produk]],Master_Data!$A$7:$A$25,Master_Data!$D$7:$D$25),"")</f>
        <v>2499000</v>
      </c>
      <c r="N164" s="11">
        <v>0.1</v>
      </c>
      <c r="O164" s="5">
        <f>IF(OR(tblTransaksi[[#This Row],[Qty]]="",tblTransaksi[[#This Row],[Harga Satuan]]=""),"",tblTransaksi[[#This Row],[Qty]]*tblTransaksi[[#This Row],[Harga Satuan]]*(1-tblTransaksi[[#This Row],[Diskon (%)]]))</f>
        <v>2249100</v>
      </c>
      <c r="P164" s="1" t="s">
        <v>87</v>
      </c>
    </row>
    <row r="165" spans="1:16" x14ac:dyDescent="0.25">
      <c r="A165" s="1" t="s">
        <v>122</v>
      </c>
      <c r="B165" s="10">
        <v>46152</v>
      </c>
      <c r="C165" s="12" t="str">
        <f>TEXT(tblTransaksi[[#This Row],[Tanggal]],"mmmm")</f>
        <v>May</v>
      </c>
      <c r="D165" s="1">
        <f>YEAR(tblTransaksi[[#This Row],[Tanggal]])</f>
        <v>2026</v>
      </c>
      <c r="E165" s="14">
        <f>MONTH(tblTransaksi[[#This Row],[Tanggal]])</f>
        <v>5</v>
      </c>
      <c r="F165" s="1" t="s">
        <v>52</v>
      </c>
      <c r="G165" s="1" t="str">
        <f>IFERROR(_xlfn.XLOOKUP(tblTransaksi[[#This Row],[Kode Produk]],Master_Data!$A$7:$A$25,Master_Data!$B$7:$B$25),"")</f>
        <v>Infinix Hot 50</v>
      </c>
      <c r="H165" s="1" t="str">
        <f>IFERROR(_xlfn.XLOOKUP(tblTransaksi[[#This Row],[Kode Produk]],Master_Data!$A$7:$A$25,Master_Data!$C$7:$C$25),"")</f>
        <v>Entry-Level</v>
      </c>
      <c r="I165" s="1" t="s">
        <v>67</v>
      </c>
      <c r="J165" s="1" t="str">
        <f>IFERROR(_xlfn.XLOOKUP(tblTransaksi[[#This Row],[ID Sales]],Master_Data!$G$7:$G$16,Master_Data!$H$7:$H$16),"")</f>
        <v>Dimas Saputra</v>
      </c>
      <c r="K165" s="1" t="str">
        <f>IFERROR(_xlfn.XLOOKUP(tblTransaksi[[#This Row],[ID Sales]],Master_Data!$G$7:$G$16,Master_Data!$I$7:$I$16),"")</f>
        <v>Bandung</v>
      </c>
      <c r="L165" s="1">
        <v>2</v>
      </c>
      <c r="M165" s="5">
        <f>IFERROR(_xlfn.XLOOKUP(tblTransaksi[[#This Row],[Kode Produk]],Master_Data!$A$7:$A$25,Master_Data!$D$7:$D$25),"")</f>
        <v>1699000</v>
      </c>
      <c r="N165" s="11">
        <v>0.1</v>
      </c>
      <c r="O165" s="5">
        <f>IF(OR(tblTransaksi[[#This Row],[Qty]]="",tblTransaksi[[#This Row],[Harga Satuan]]=""),"",tblTransaksi[[#This Row],[Qty]]*tblTransaksi[[#This Row],[Harga Satuan]]*(1-tblTransaksi[[#This Row],[Diskon (%)]]))</f>
        <v>3058200</v>
      </c>
      <c r="P165" s="1" t="s">
        <v>87</v>
      </c>
    </row>
    <row r="166" spans="1:16" x14ac:dyDescent="0.25">
      <c r="A166" s="1" t="s">
        <v>316</v>
      </c>
      <c r="B166" s="10">
        <v>46152</v>
      </c>
      <c r="C166" s="12" t="str">
        <f>TEXT(tblTransaksi[[#This Row],[Tanggal]],"mmmm")</f>
        <v>May</v>
      </c>
      <c r="D166" s="1">
        <f>YEAR(tblTransaksi[[#This Row],[Tanggal]])</f>
        <v>2026</v>
      </c>
      <c r="E166" s="14">
        <f>MONTH(tblTransaksi[[#This Row],[Tanggal]])</f>
        <v>5</v>
      </c>
      <c r="F166" s="1" t="s">
        <v>48</v>
      </c>
      <c r="G166" s="1" t="str">
        <f>IFERROR(_xlfn.XLOOKUP(tblTransaksi[[#This Row],[Kode Produk]],Master_Data!$A$7:$A$25,Master_Data!$B$7:$B$25),"")</f>
        <v>realme C75</v>
      </c>
      <c r="H166" s="1" t="str">
        <f>IFERROR(_xlfn.XLOOKUP(tblTransaksi[[#This Row],[Kode Produk]],Master_Data!$A$7:$A$25,Master_Data!$C$7:$C$25),"")</f>
        <v>Entry-Level</v>
      </c>
      <c r="I166" s="1" t="s">
        <v>65</v>
      </c>
      <c r="J166" s="1" t="str">
        <f>IFERROR(_xlfn.XLOOKUP(tblTransaksi[[#This Row],[ID Sales]],Master_Data!$G$7:$G$16,Master_Data!$H$7:$H$16),"")</f>
        <v>Rizky Ramadhan</v>
      </c>
      <c r="K166" s="1" t="str">
        <f>IFERROR(_xlfn.XLOOKUP(tblTransaksi[[#This Row],[ID Sales]],Master_Data!$G$7:$G$16,Master_Data!$I$7:$I$16),"")</f>
        <v>Jakarta</v>
      </c>
      <c r="L166" s="1">
        <v>1</v>
      </c>
      <c r="M166" s="5">
        <f>IFERROR(_xlfn.XLOOKUP(tblTransaksi[[#This Row],[Kode Produk]],Master_Data!$A$7:$A$25,Master_Data!$D$7:$D$25),"")</f>
        <v>2299000</v>
      </c>
      <c r="N166" s="11">
        <v>0.1</v>
      </c>
      <c r="O166" s="5">
        <f>IF(OR(tblTransaksi[[#This Row],[Qty]]="",tblTransaksi[[#This Row],[Harga Satuan]]=""),"",tblTransaksi[[#This Row],[Qty]]*tblTransaksi[[#This Row],[Harga Satuan]]*(1-tblTransaksi[[#This Row],[Diskon (%)]]))</f>
        <v>2069100</v>
      </c>
      <c r="P166" s="1" t="s">
        <v>18</v>
      </c>
    </row>
    <row r="167" spans="1:16" x14ac:dyDescent="0.25">
      <c r="A167" s="1" t="s">
        <v>580</v>
      </c>
      <c r="B167" s="10">
        <v>46153</v>
      </c>
      <c r="C167" s="12" t="str">
        <f>TEXT(tblTransaksi[[#This Row],[Tanggal]],"mmmm")</f>
        <v>May</v>
      </c>
      <c r="D167" s="1">
        <f>YEAR(tblTransaksi[[#This Row],[Tanggal]])</f>
        <v>2026</v>
      </c>
      <c r="E167" s="14">
        <f>MONTH(tblTransaksi[[#This Row],[Tanggal]])</f>
        <v>5</v>
      </c>
      <c r="F167" s="1" t="s">
        <v>26</v>
      </c>
      <c r="G167" s="1" t="str">
        <f>IFERROR(_xlfn.XLOOKUP(tblTransaksi[[#This Row],[Kode Produk]],Master_Data!$A$7:$A$25,Master_Data!$B$7:$B$25),"")</f>
        <v>Samsung Galaxy A36 5G</v>
      </c>
      <c r="H167" s="1" t="str">
        <f>IFERROR(_xlfn.XLOOKUP(tblTransaksi[[#This Row],[Kode Produk]],Master_Data!$A$7:$A$25,Master_Data!$C$7:$C$25),"")</f>
        <v>Mid-Range</v>
      </c>
      <c r="I167" s="1" t="s">
        <v>77</v>
      </c>
      <c r="J167" s="1" t="str">
        <f>IFERROR(_xlfn.XLOOKUP(tblTransaksi[[#This Row],[ID Sales]],Master_Data!$G$7:$G$16,Master_Data!$H$7:$H$16),"")</f>
        <v>Nadia Putri</v>
      </c>
      <c r="K167" s="1" t="str">
        <f>IFERROR(_xlfn.XLOOKUP(tblTransaksi[[#This Row],[ID Sales]],Master_Data!$G$7:$G$16,Master_Data!$I$7:$I$16),"")</f>
        <v>Medan</v>
      </c>
      <c r="L167" s="1">
        <v>2</v>
      </c>
      <c r="M167" s="5">
        <f>IFERROR(_xlfn.XLOOKUP(tblTransaksi[[#This Row],[Kode Produk]],Master_Data!$A$7:$A$25,Master_Data!$D$7:$D$25),"")</f>
        <v>5199000</v>
      </c>
      <c r="N167" s="11">
        <v>0</v>
      </c>
      <c r="O167" s="5">
        <f>IF(OR(tblTransaksi[[#This Row],[Qty]]="",tblTransaksi[[#This Row],[Harga Satuan]]=""),"",tblTransaksi[[#This Row],[Qty]]*tblTransaksi[[#This Row],[Harga Satuan]]*(1-tblTransaksi[[#This Row],[Diskon (%)]]))</f>
        <v>10398000</v>
      </c>
      <c r="P167" s="1" t="s">
        <v>18</v>
      </c>
    </row>
    <row r="168" spans="1:16" x14ac:dyDescent="0.25">
      <c r="A168" s="1" t="s">
        <v>283</v>
      </c>
      <c r="B168" s="10">
        <v>46154</v>
      </c>
      <c r="C168" s="12" t="str">
        <f>TEXT(tblTransaksi[[#This Row],[Tanggal]],"mmmm")</f>
        <v>May</v>
      </c>
      <c r="D168" s="1">
        <f>YEAR(tblTransaksi[[#This Row],[Tanggal]])</f>
        <v>2026</v>
      </c>
      <c r="E168" s="14">
        <f>MONTH(tblTransaksi[[#This Row],[Tanggal]])</f>
        <v>5</v>
      </c>
      <c r="F168" s="1" t="s">
        <v>52</v>
      </c>
      <c r="G168" s="1" t="str">
        <f>IFERROR(_xlfn.XLOOKUP(tblTransaksi[[#This Row],[Kode Produk]],Master_Data!$A$7:$A$25,Master_Data!$B$7:$B$25),"")</f>
        <v>Infinix Hot 50</v>
      </c>
      <c r="H168" s="1" t="str">
        <f>IFERROR(_xlfn.XLOOKUP(tblTransaksi[[#This Row],[Kode Produk]],Master_Data!$A$7:$A$25,Master_Data!$C$7:$C$25),"")</f>
        <v>Entry-Level</v>
      </c>
      <c r="I168" s="1" t="s">
        <v>75</v>
      </c>
      <c r="J168" s="1" t="str">
        <f>IFERROR(_xlfn.XLOOKUP(tblTransaksi[[#This Row],[ID Sales]],Master_Data!$G$7:$G$16,Master_Data!$H$7:$H$16),"")</f>
        <v>Arif Setiawan</v>
      </c>
      <c r="K168" s="1" t="str">
        <f>IFERROR(_xlfn.XLOOKUP(tblTransaksi[[#This Row],[ID Sales]],Master_Data!$G$7:$G$16,Master_Data!$I$7:$I$16),"")</f>
        <v>Surabaya</v>
      </c>
      <c r="L168" s="1">
        <v>4</v>
      </c>
      <c r="M168" s="5">
        <f>IFERROR(_xlfn.XLOOKUP(tblTransaksi[[#This Row],[Kode Produk]],Master_Data!$A$7:$A$25,Master_Data!$D$7:$D$25),"")</f>
        <v>1699000</v>
      </c>
      <c r="N168" s="11">
        <v>0.1</v>
      </c>
      <c r="O168" s="5">
        <f>IF(OR(tblTransaksi[[#This Row],[Qty]]="",tblTransaksi[[#This Row],[Harga Satuan]]=""),"",tblTransaksi[[#This Row],[Qty]]*tblTransaksi[[#This Row],[Harga Satuan]]*(1-tblTransaksi[[#This Row],[Diskon (%)]]))</f>
        <v>6116400</v>
      </c>
      <c r="P168" s="1" t="s">
        <v>87</v>
      </c>
    </row>
    <row r="169" spans="1:16" x14ac:dyDescent="0.25">
      <c r="A169" s="1" t="s">
        <v>528</v>
      </c>
      <c r="B169" s="10">
        <v>46155</v>
      </c>
      <c r="C169" s="12" t="str">
        <f>TEXT(tblTransaksi[[#This Row],[Tanggal]],"mmmm")</f>
        <v>May</v>
      </c>
      <c r="D169" s="1">
        <f>YEAR(tblTransaksi[[#This Row],[Tanggal]])</f>
        <v>2026</v>
      </c>
      <c r="E169" s="14">
        <f>MONTH(tblTransaksi[[#This Row],[Tanggal]])</f>
        <v>5</v>
      </c>
      <c r="F169" s="1" t="s">
        <v>54</v>
      </c>
      <c r="G169" s="1" t="str">
        <f>IFERROR(_xlfn.XLOOKUP(tblTransaksi[[#This Row],[Kode Produk]],Master_Data!$A$7:$A$25,Master_Data!$B$7:$B$25),"")</f>
        <v>Infinix Note 50 Pro</v>
      </c>
      <c r="H169" s="1" t="str">
        <f>IFERROR(_xlfn.XLOOKUP(tblTransaksi[[#This Row],[Kode Produk]],Master_Data!$A$7:$A$25,Master_Data!$C$7:$C$25),"")</f>
        <v>Mid-Range</v>
      </c>
      <c r="I169" s="1" t="s">
        <v>80</v>
      </c>
      <c r="J169" s="1" t="str">
        <f>IFERROR(_xlfn.XLOOKUP(tblTransaksi[[#This Row],[ID Sales]],Master_Data!$G$7:$G$16,Master_Data!$H$7:$H$16),"")</f>
        <v>Salsa Maharani</v>
      </c>
      <c r="K169" s="1" t="str">
        <f>IFERROR(_xlfn.XLOOKUP(tblTransaksi[[#This Row],[ID Sales]],Master_Data!$G$7:$G$16,Master_Data!$I$7:$I$16),"")</f>
        <v>Medan</v>
      </c>
      <c r="L169" s="1">
        <v>3</v>
      </c>
      <c r="M169" s="5">
        <f>IFERROR(_xlfn.XLOOKUP(tblTransaksi[[#This Row],[Kode Produk]],Master_Data!$A$7:$A$25,Master_Data!$D$7:$D$25),"")</f>
        <v>3199000</v>
      </c>
      <c r="N169" s="11">
        <v>0.1</v>
      </c>
      <c r="O169" s="5">
        <f>IF(OR(tblTransaksi[[#This Row],[Qty]]="",tblTransaksi[[#This Row],[Harga Satuan]]=""),"",tblTransaksi[[#This Row],[Qty]]*tblTransaksi[[#This Row],[Harga Satuan]]*(1-tblTransaksi[[#This Row],[Diskon (%)]]))</f>
        <v>8637300</v>
      </c>
      <c r="P169" s="1" t="s">
        <v>17</v>
      </c>
    </row>
    <row r="170" spans="1:16" x14ac:dyDescent="0.25">
      <c r="A170" s="1" t="s">
        <v>198</v>
      </c>
      <c r="B170" s="10">
        <v>46156</v>
      </c>
      <c r="C170" s="12" t="str">
        <f>TEXT(tblTransaksi[[#This Row],[Tanggal]],"mmmm")</f>
        <v>May</v>
      </c>
      <c r="D170" s="1">
        <f>YEAR(tblTransaksi[[#This Row],[Tanggal]])</f>
        <v>2026</v>
      </c>
      <c r="E170" s="14">
        <f>MONTH(tblTransaksi[[#This Row],[Tanggal]])</f>
        <v>5</v>
      </c>
      <c r="F170" s="1" t="s">
        <v>42</v>
      </c>
      <c r="G170" s="1" t="str">
        <f>IFERROR(_xlfn.XLOOKUP(tblTransaksi[[#This Row],[Kode Produk]],Master_Data!$A$7:$A$25,Master_Data!$B$7:$B$25),"")</f>
        <v>OPPO Find X8</v>
      </c>
      <c r="H170" s="1" t="str">
        <f>IFERROR(_xlfn.XLOOKUP(tblTransaksi[[#This Row],[Kode Produk]],Master_Data!$A$7:$A$25,Master_Data!$C$7:$C$25),"")</f>
        <v>Flagship</v>
      </c>
      <c r="I170" s="1" t="s">
        <v>72</v>
      </c>
      <c r="J170" s="1" t="str">
        <f>IFERROR(_xlfn.XLOOKUP(tblTransaksi[[#This Row],[ID Sales]],Master_Data!$G$7:$G$16,Master_Data!$H$7:$H$16),"")</f>
        <v>Kevin Wijaya</v>
      </c>
      <c r="K170" s="1" t="str">
        <f>IFERROR(_xlfn.XLOOKUP(tblTransaksi[[#This Row],[ID Sales]],Master_Data!$G$7:$G$16,Master_Data!$I$7:$I$16),"")</f>
        <v>Surabaya</v>
      </c>
      <c r="L170" s="1">
        <v>1</v>
      </c>
      <c r="M170" s="5">
        <f>IFERROR(_xlfn.XLOOKUP(tblTransaksi[[#This Row],[Kode Produk]],Master_Data!$A$7:$A$25,Master_Data!$D$7:$D$25),"")</f>
        <v>13999000</v>
      </c>
      <c r="N170" s="11">
        <v>0.1</v>
      </c>
      <c r="O170" s="5">
        <f>IF(OR(tblTransaksi[[#This Row],[Qty]]="",tblTransaksi[[#This Row],[Harga Satuan]]=""),"",tblTransaksi[[#This Row],[Qty]]*tblTransaksi[[#This Row],[Harga Satuan]]*(1-tblTransaksi[[#This Row],[Diskon (%)]]))</f>
        <v>12599100</v>
      </c>
      <c r="P170" s="1" t="s">
        <v>87</v>
      </c>
    </row>
    <row r="171" spans="1:16" x14ac:dyDescent="0.25">
      <c r="A171" s="1" t="s">
        <v>120</v>
      </c>
      <c r="B171" s="10">
        <v>46157</v>
      </c>
      <c r="C171" s="12" t="str">
        <f>TEXT(tblTransaksi[[#This Row],[Tanggal]],"mmmm")</f>
        <v>May</v>
      </c>
      <c r="D171" s="1">
        <f>YEAR(tblTransaksi[[#This Row],[Tanggal]])</f>
        <v>2026</v>
      </c>
      <c r="E171" s="14">
        <f>MONTH(tblTransaksi[[#This Row],[Tanggal]])</f>
        <v>5</v>
      </c>
      <c r="F171" s="1" t="s">
        <v>48</v>
      </c>
      <c r="G171" s="1" t="str">
        <f>IFERROR(_xlfn.XLOOKUP(tblTransaksi[[#This Row],[Kode Produk]],Master_Data!$A$7:$A$25,Master_Data!$B$7:$B$25),"")</f>
        <v>realme C75</v>
      </c>
      <c r="H171" s="1" t="str">
        <f>IFERROR(_xlfn.XLOOKUP(tblTransaksi[[#This Row],[Kode Produk]],Master_Data!$A$7:$A$25,Master_Data!$C$7:$C$25),"")</f>
        <v>Entry-Level</v>
      </c>
      <c r="I171" s="1" t="s">
        <v>80</v>
      </c>
      <c r="J171" s="1" t="str">
        <f>IFERROR(_xlfn.XLOOKUP(tblTransaksi[[#This Row],[ID Sales]],Master_Data!$G$7:$G$16,Master_Data!$H$7:$H$16),"")</f>
        <v>Salsa Maharani</v>
      </c>
      <c r="K171" s="1" t="str">
        <f>IFERROR(_xlfn.XLOOKUP(tblTransaksi[[#This Row],[ID Sales]],Master_Data!$G$7:$G$16,Master_Data!$I$7:$I$16),"")</f>
        <v>Medan</v>
      </c>
      <c r="L171" s="1">
        <v>5</v>
      </c>
      <c r="M171" s="5">
        <f>IFERROR(_xlfn.XLOOKUP(tblTransaksi[[#This Row],[Kode Produk]],Master_Data!$A$7:$A$25,Master_Data!$D$7:$D$25),"")</f>
        <v>2299000</v>
      </c>
      <c r="N171" s="11">
        <v>0.15</v>
      </c>
      <c r="O171" s="5">
        <f>IF(OR(tblTransaksi[[#This Row],[Qty]]="",tblTransaksi[[#This Row],[Harga Satuan]]=""),"",tblTransaksi[[#This Row],[Qty]]*tblTransaksi[[#This Row],[Harga Satuan]]*(1-tblTransaksi[[#This Row],[Diskon (%)]]))</f>
        <v>9770750</v>
      </c>
      <c r="P171" s="1" t="s">
        <v>87</v>
      </c>
    </row>
    <row r="172" spans="1:16" x14ac:dyDescent="0.25">
      <c r="A172" s="1" t="s">
        <v>233</v>
      </c>
      <c r="B172" s="10">
        <v>46158</v>
      </c>
      <c r="C172" s="12" t="str">
        <f>TEXT(tblTransaksi[[#This Row],[Tanggal]],"mmmm")</f>
        <v>May</v>
      </c>
      <c r="D172" s="1">
        <f>YEAR(tblTransaksi[[#This Row],[Tanggal]])</f>
        <v>2026</v>
      </c>
      <c r="E172" s="14">
        <f>MONTH(tblTransaksi[[#This Row],[Tanggal]])</f>
        <v>5</v>
      </c>
      <c r="F172" s="1" t="s">
        <v>60</v>
      </c>
      <c r="G172" s="1" t="str">
        <f>IFERROR(_xlfn.XLOOKUP(tblTransaksi[[#This Row],[Kode Produk]],Master_Data!$A$7:$A$25,Master_Data!$B$7:$B$25),"")</f>
        <v>iPhone 16</v>
      </c>
      <c r="H172" s="1" t="str">
        <f>IFERROR(_xlfn.XLOOKUP(tblTransaksi[[#This Row],[Kode Produk]],Master_Data!$A$7:$A$25,Master_Data!$C$7:$C$25),"")</f>
        <v>Flagship</v>
      </c>
      <c r="I172" s="1" t="s">
        <v>77</v>
      </c>
      <c r="J172" s="1" t="str">
        <f>IFERROR(_xlfn.XLOOKUP(tblTransaksi[[#This Row],[ID Sales]],Master_Data!$G$7:$G$16,Master_Data!$H$7:$H$16),"")</f>
        <v>Nadia Putri</v>
      </c>
      <c r="K172" s="1" t="str">
        <f>IFERROR(_xlfn.XLOOKUP(tblTransaksi[[#This Row],[ID Sales]],Master_Data!$G$7:$G$16,Master_Data!$I$7:$I$16),"")</f>
        <v>Medan</v>
      </c>
      <c r="L172" s="1">
        <v>2</v>
      </c>
      <c r="M172" s="5">
        <f>IFERROR(_xlfn.XLOOKUP(tblTransaksi[[#This Row],[Kode Produk]],Master_Data!$A$7:$A$25,Master_Data!$D$7:$D$25),"")</f>
        <v>14999000</v>
      </c>
      <c r="N172" s="11">
        <v>0</v>
      </c>
      <c r="O172" s="5">
        <f>IF(OR(tblTransaksi[[#This Row],[Qty]]="",tblTransaksi[[#This Row],[Harga Satuan]]=""),"",tblTransaksi[[#This Row],[Qty]]*tblTransaksi[[#This Row],[Harga Satuan]]*(1-tblTransaksi[[#This Row],[Diskon (%)]]))</f>
        <v>29998000</v>
      </c>
      <c r="P172" s="1" t="s">
        <v>18</v>
      </c>
    </row>
    <row r="173" spans="1:16" x14ac:dyDescent="0.25">
      <c r="A173" s="1" t="s">
        <v>214</v>
      </c>
      <c r="B173" s="10">
        <v>46159</v>
      </c>
      <c r="C173" s="12" t="str">
        <f>TEXT(tblTransaksi[[#This Row],[Tanggal]],"mmmm")</f>
        <v>May</v>
      </c>
      <c r="D173" s="1">
        <f>YEAR(tblTransaksi[[#This Row],[Tanggal]])</f>
        <v>2026</v>
      </c>
      <c r="E173" s="14">
        <f>MONTH(tblTransaksi[[#This Row],[Tanggal]])</f>
        <v>5</v>
      </c>
      <c r="F173" s="1" t="s">
        <v>58</v>
      </c>
      <c r="G173" s="1" t="str">
        <f>IFERROR(_xlfn.XLOOKUP(tblTransaksi[[#This Row],[Kode Produk]],Master_Data!$A$7:$A$25,Master_Data!$B$7:$B$25),"")</f>
        <v>iPhone 15</v>
      </c>
      <c r="H173" s="1" t="str">
        <f>IFERROR(_xlfn.XLOOKUP(tblTransaksi[[#This Row],[Kode Produk]],Master_Data!$A$7:$A$25,Master_Data!$C$7:$C$25),"")</f>
        <v>Flagship</v>
      </c>
      <c r="I173" s="1" t="s">
        <v>80</v>
      </c>
      <c r="J173" s="1" t="str">
        <f>IFERROR(_xlfn.XLOOKUP(tblTransaksi[[#This Row],[ID Sales]],Master_Data!$G$7:$G$16,Master_Data!$H$7:$H$16),"")</f>
        <v>Salsa Maharani</v>
      </c>
      <c r="K173" s="1" t="str">
        <f>IFERROR(_xlfn.XLOOKUP(tblTransaksi[[#This Row],[ID Sales]],Master_Data!$G$7:$G$16,Master_Data!$I$7:$I$16),"")</f>
        <v>Medan</v>
      </c>
      <c r="L173" s="1">
        <v>1</v>
      </c>
      <c r="M173" s="5">
        <f>IFERROR(_xlfn.XLOOKUP(tblTransaksi[[#This Row],[Kode Produk]],Master_Data!$A$7:$A$25,Master_Data!$D$7:$D$25),"")</f>
        <v>12499000</v>
      </c>
      <c r="N173" s="11">
        <v>0</v>
      </c>
      <c r="O173" s="5">
        <f>IF(OR(tblTransaksi[[#This Row],[Qty]]="",tblTransaksi[[#This Row],[Harga Satuan]]=""),"",tblTransaksi[[#This Row],[Qty]]*tblTransaksi[[#This Row],[Harga Satuan]]*(1-tblTransaksi[[#This Row],[Diskon (%)]]))</f>
        <v>12499000</v>
      </c>
      <c r="P173" s="1" t="s">
        <v>18</v>
      </c>
    </row>
    <row r="174" spans="1:16" x14ac:dyDescent="0.25">
      <c r="A174" s="1" t="s">
        <v>409</v>
      </c>
      <c r="B174" s="10">
        <v>46159</v>
      </c>
      <c r="C174" s="12" t="str">
        <f>TEXT(tblTransaksi[[#This Row],[Tanggal]],"mmmm")</f>
        <v>May</v>
      </c>
      <c r="D174" s="1">
        <f>YEAR(tblTransaksi[[#This Row],[Tanggal]])</f>
        <v>2026</v>
      </c>
      <c r="E174" s="14">
        <f>MONTH(tblTransaksi[[#This Row],[Tanggal]])</f>
        <v>5</v>
      </c>
      <c r="F174" s="1" t="s">
        <v>54</v>
      </c>
      <c r="G174" s="1" t="str">
        <f>IFERROR(_xlfn.XLOOKUP(tblTransaksi[[#This Row],[Kode Produk]],Master_Data!$A$7:$A$25,Master_Data!$B$7:$B$25),"")</f>
        <v>Infinix Note 50 Pro</v>
      </c>
      <c r="H174" s="1" t="str">
        <f>IFERROR(_xlfn.XLOOKUP(tblTransaksi[[#This Row],[Kode Produk]],Master_Data!$A$7:$A$25,Master_Data!$C$7:$C$25),"")</f>
        <v>Mid-Range</v>
      </c>
      <c r="I174" s="1" t="s">
        <v>67</v>
      </c>
      <c r="J174" s="1" t="str">
        <f>IFERROR(_xlfn.XLOOKUP(tblTransaksi[[#This Row],[ID Sales]],Master_Data!$G$7:$G$16,Master_Data!$H$7:$H$16),"")</f>
        <v>Dimas Saputra</v>
      </c>
      <c r="K174" s="1" t="str">
        <f>IFERROR(_xlfn.XLOOKUP(tblTransaksi[[#This Row],[ID Sales]],Master_Data!$G$7:$G$16,Master_Data!$I$7:$I$16),"")</f>
        <v>Bandung</v>
      </c>
      <c r="L174" s="1">
        <v>5</v>
      </c>
      <c r="M174" s="5">
        <f>IFERROR(_xlfn.XLOOKUP(tblTransaksi[[#This Row],[Kode Produk]],Master_Data!$A$7:$A$25,Master_Data!$D$7:$D$25),"")</f>
        <v>3199000</v>
      </c>
      <c r="N174" s="11">
        <v>0.05</v>
      </c>
      <c r="O174" s="5">
        <f>IF(OR(tblTransaksi[[#This Row],[Qty]]="",tblTransaksi[[#This Row],[Harga Satuan]]=""),"",tblTransaksi[[#This Row],[Qty]]*tblTransaksi[[#This Row],[Harga Satuan]]*(1-tblTransaksi[[#This Row],[Diskon (%)]]))</f>
        <v>15195250</v>
      </c>
      <c r="P174" s="1" t="s">
        <v>87</v>
      </c>
    </row>
    <row r="175" spans="1:16" x14ac:dyDescent="0.25">
      <c r="A175" s="1" t="s">
        <v>569</v>
      </c>
      <c r="B175" s="10">
        <v>46160</v>
      </c>
      <c r="C175" s="12" t="str">
        <f>TEXT(tblTransaksi[[#This Row],[Tanggal]],"mmmm")</f>
        <v>May</v>
      </c>
      <c r="D175" s="1">
        <f>YEAR(tblTransaksi[[#This Row],[Tanggal]])</f>
        <v>2026</v>
      </c>
      <c r="E175" s="14">
        <f>MONTH(tblTransaksi[[#This Row],[Tanggal]])</f>
        <v>5</v>
      </c>
      <c r="F175" s="1" t="s">
        <v>52</v>
      </c>
      <c r="G175" s="1" t="str">
        <f>IFERROR(_xlfn.XLOOKUP(tblTransaksi[[#This Row],[Kode Produk]],Master_Data!$A$7:$A$25,Master_Data!$B$7:$B$25),"")</f>
        <v>Infinix Hot 50</v>
      </c>
      <c r="H175" s="1" t="str">
        <f>IFERROR(_xlfn.XLOOKUP(tblTransaksi[[#This Row],[Kode Produk]],Master_Data!$A$7:$A$25,Master_Data!$C$7:$C$25),"")</f>
        <v>Entry-Level</v>
      </c>
      <c r="I175" s="1" t="s">
        <v>80</v>
      </c>
      <c r="J175" s="1" t="str">
        <f>IFERROR(_xlfn.XLOOKUP(tblTransaksi[[#This Row],[ID Sales]],Master_Data!$G$7:$G$16,Master_Data!$H$7:$H$16),"")</f>
        <v>Salsa Maharani</v>
      </c>
      <c r="K175" s="1" t="str">
        <f>IFERROR(_xlfn.XLOOKUP(tblTransaksi[[#This Row],[ID Sales]],Master_Data!$G$7:$G$16,Master_Data!$I$7:$I$16),"")</f>
        <v>Medan</v>
      </c>
      <c r="L175" s="1">
        <v>1</v>
      </c>
      <c r="M175" s="5">
        <f>IFERROR(_xlfn.XLOOKUP(tblTransaksi[[#This Row],[Kode Produk]],Master_Data!$A$7:$A$25,Master_Data!$D$7:$D$25),"")</f>
        <v>1699000</v>
      </c>
      <c r="N175" s="11">
        <v>0</v>
      </c>
      <c r="O175" s="5">
        <f>IF(OR(tblTransaksi[[#This Row],[Qty]]="",tblTransaksi[[#This Row],[Harga Satuan]]=""),"",tblTransaksi[[#This Row],[Qty]]*tblTransaksi[[#This Row],[Harga Satuan]]*(1-tblTransaksi[[#This Row],[Diskon (%)]]))</f>
        <v>1699000</v>
      </c>
      <c r="P175" s="1" t="s">
        <v>17</v>
      </c>
    </row>
    <row r="176" spans="1:16" x14ac:dyDescent="0.25">
      <c r="A176" s="1" t="s">
        <v>258</v>
      </c>
      <c r="B176" s="10">
        <v>46162</v>
      </c>
      <c r="C176" s="12" t="str">
        <f>TEXT(tblTransaksi[[#This Row],[Tanggal]],"mmmm")</f>
        <v>May</v>
      </c>
      <c r="D176" s="1">
        <f>YEAR(tblTransaksi[[#This Row],[Tanggal]])</f>
        <v>2026</v>
      </c>
      <c r="E176" s="14">
        <f>MONTH(tblTransaksi[[#This Row],[Tanggal]])</f>
        <v>5</v>
      </c>
      <c r="F176" s="1" t="s">
        <v>56</v>
      </c>
      <c r="G176" s="1" t="str">
        <f>IFERROR(_xlfn.XLOOKUP(tblTransaksi[[#This Row],[Kode Produk]],Master_Data!$A$7:$A$25,Master_Data!$B$7:$B$25),"")</f>
        <v>iPhone 13</v>
      </c>
      <c r="H176" s="1" t="str">
        <f>IFERROR(_xlfn.XLOOKUP(tblTransaksi[[#This Row],[Kode Produk]],Master_Data!$A$7:$A$25,Master_Data!$C$7:$C$25),"")</f>
        <v>Upper Mid-Range</v>
      </c>
      <c r="I176" s="1" t="s">
        <v>80</v>
      </c>
      <c r="J176" s="1" t="str">
        <f>IFERROR(_xlfn.XLOOKUP(tblTransaksi[[#This Row],[ID Sales]],Master_Data!$G$7:$G$16,Master_Data!$H$7:$H$16),"")</f>
        <v>Salsa Maharani</v>
      </c>
      <c r="K176" s="1" t="str">
        <f>IFERROR(_xlfn.XLOOKUP(tblTransaksi[[#This Row],[ID Sales]],Master_Data!$G$7:$G$16,Master_Data!$I$7:$I$16),"")</f>
        <v>Medan</v>
      </c>
      <c r="L176" s="1">
        <v>1</v>
      </c>
      <c r="M176" s="5">
        <f>IFERROR(_xlfn.XLOOKUP(tblTransaksi[[#This Row],[Kode Produk]],Master_Data!$A$7:$A$25,Master_Data!$D$7:$D$25),"")</f>
        <v>8499000</v>
      </c>
      <c r="N176" s="11">
        <v>0.05</v>
      </c>
      <c r="O176" s="5">
        <f>IF(OR(tblTransaksi[[#This Row],[Qty]]="",tblTransaksi[[#This Row],[Harga Satuan]]=""),"",tblTransaksi[[#This Row],[Qty]]*tblTransaksi[[#This Row],[Harga Satuan]]*(1-tblTransaksi[[#This Row],[Diskon (%)]]))</f>
        <v>8074050</v>
      </c>
      <c r="P176" s="1" t="s">
        <v>87</v>
      </c>
    </row>
    <row r="177" spans="1:16" x14ac:dyDescent="0.25">
      <c r="A177" s="1" t="s">
        <v>476</v>
      </c>
      <c r="B177" s="10">
        <v>46162</v>
      </c>
      <c r="C177" s="12" t="str">
        <f>TEXT(tblTransaksi[[#This Row],[Tanggal]],"mmmm")</f>
        <v>May</v>
      </c>
      <c r="D177" s="1">
        <f>YEAR(tblTransaksi[[#This Row],[Tanggal]])</f>
        <v>2026</v>
      </c>
      <c r="E177" s="14">
        <f>MONTH(tblTransaksi[[#This Row],[Tanggal]])</f>
        <v>5</v>
      </c>
      <c r="F177" s="1" t="s">
        <v>56</v>
      </c>
      <c r="G177" s="1" t="str">
        <f>IFERROR(_xlfn.XLOOKUP(tblTransaksi[[#This Row],[Kode Produk]],Master_Data!$A$7:$A$25,Master_Data!$B$7:$B$25),"")</f>
        <v>iPhone 13</v>
      </c>
      <c r="H177" s="1" t="str">
        <f>IFERROR(_xlfn.XLOOKUP(tblTransaksi[[#This Row],[Kode Produk]],Master_Data!$A$7:$A$25,Master_Data!$C$7:$C$25),"")</f>
        <v>Upper Mid-Range</v>
      </c>
      <c r="I177" s="1" t="s">
        <v>85</v>
      </c>
      <c r="J177" s="1" t="str">
        <f>IFERROR(_xlfn.XLOOKUP(tblTransaksi[[#This Row],[ID Sales]],Master_Data!$G$7:$G$16,Master_Data!$H$7:$H$16),"")</f>
        <v>Aulia Rahman</v>
      </c>
      <c r="K177" s="1" t="str">
        <f>IFERROR(_xlfn.XLOOKUP(tblTransaksi[[#This Row],[ID Sales]],Master_Data!$G$7:$G$16,Master_Data!$I$7:$I$16),"")</f>
        <v>Palembang</v>
      </c>
      <c r="L177" s="1">
        <v>2</v>
      </c>
      <c r="M177" s="5">
        <f>IFERROR(_xlfn.XLOOKUP(tblTransaksi[[#This Row],[Kode Produk]],Master_Data!$A$7:$A$25,Master_Data!$D$7:$D$25),"")</f>
        <v>8499000</v>
      </c>
      <c r="N177" s="11">
        <v>0</v>
      </c>
      <c r="O177" s="5">
        <f>IF(OR(tblTransaksi[[#This Row],[Qty]]="",tblTransaksi[[#This Row],[Harga Satuan]]=""),"",tblTransaksi[[#This Row],[Qty]]*tblTransaksi[[#This Row],[Harga Satuan]]*(1-tblTransaksi[[#This Row],[Diskon (%)]]))</f>
        <v>16998000</v>
      </c>
      <c r="P177" s="1" t="s">
        <v>17</v>
      </c>
    </row>
    <row r="178" spans="1:16" x14ac:dyDescent="0.25">
      <c r="A178" s="1" t="s">
        <v>158</v>
      </c>
      <c r="B178" s="10">
        <v>46164</v>
      </c>
      <c r="C178" s="12" t="str">
        <f>TEXT(tblTransaksi[[#This Row],[Tanggal]],"mmmm")</f>
        <v>May</v>
      </c>
      <c r="D178" s="1">
        <f>YEAR(tblTransaksi[[#This Row],[Tanggal]])</f>
        <v>2026</v>
      </c>
      <c r="E178" s="14">
        <f>MONTH(tblTransaksi[[#This Row],[Tanggal]])</f>
        <v>5</v>
      </c>
      <c r="F178" s="1" t="s">
        <v>48</v>
      </c>
      <c r="G178" s="1" t="str">
        <f>IFERROR(_xlfn.XLOOKUP(tblTransaksi[[#This Row],[Kode Produk]],Master_Data!$A$7:$A$25,Master_Data!$B$7:$B$25),"")</f>
        <v>realme C75</v>
      </c>
      <c r="H178" s="1" t="str">
        <f>IFERROR(_xlfn.XLOOKUP(tblTransaksi[[#This Row],[Kode Produk]],Master_Data!$A$7:$A$25,Master_Data!$C$7:$C$25),"")</f>
        <v>Entry-Level</v>
      </c>
      <c r="I178" s="1" t="s">
        <v>75</v>
      </c>
      <c r="J178" s="1" t="str">
        <f>IFERROR(_xlfn.XLOOKUP(tblTransaksi[[#This Row],[ID Sales]],Master_Data!$G$7:$G$16,Master_Data!$H$7:$H$16),"")</f>
        <v>Arif Setiawan</v>
      </c>
      <c r="K178" s="1" t="str">
        <f>IFERROR(_xlfn.XLOOKUP(tblTransaksi[[#This Row],[ID Sales]],Master_Data!$G$7:$G$16,Master_Data!$I$7:$I$16),"")</f>
        <v>Surabaya</v>
      </c>
      <c r="L178" s="1">
        <v>1</v>
      </c>
      <c r="M178" s="5">
        <f>IFERROR(_xlfn.XLOOKUP(tblTransaksi[[#This Row],[Kode Produk]],Master_Data!$A$7:$A$25,Master_Data!$D$7:$D$25),"")</f>
        <v>2299000</v>
      </c>
      <c r="N178" s="11">
        <v>0.05</v>
      </c>
      <c r="O178" s="5">
        <f>IF(OR(tblTransaksi[[#This Row],[Qty]]="",tblTransaksi[[#This Row],[Harga Satuan]]=""),"",tblTransaksi[[#This Row],[Qty]]*tblTransaksi[[#This Row],[Harga Satuan]]*(1-tblTransaksi[[#This Row],[Diskon (%)]]))</f>
        <v>2184050</v>
      </c>
      <c r="P178" s="1" t="s">
        <v>18</v>
      </c>
    </row>
    <row r="179" spans="1:16" x14ac:dyDescent="0.25">
      <c r="A179" s="1" t="s">
        <v>209</v>
      </c>
      <c r="B179" s="10">
        <v>46164</v>
      </c>
      <c r="C179" s="12" t="str">
        <f>TEXT(tblTransaksi[[#This Row],[Tanggal]],"mmmm")</f>
        <v>May</v>
      </c>
      <c r="D179" s="1">
        <f>YEAR(tblTransaksi[[#This Row],[Tanggal]])</f>
        <v>2026</v>
      </c>
      <c r="E179" s="14">
        <f>MONTH(tblTransaksi[[#This Row],[Tanggal]])</f>
        <v>5</v>
      </c>
      <c r="F179" s="1" t="s">
        <v>44</v>
      </c>
      <c r="G179" s="1" t="str">
        <f>IFERROR(_xlfn.XLOOKUP(tblTransaksi[[#This Row],[Kode Produk]],Master_Data!$A$7:$A$25,Master_Data!$B$7:$B$25),"")</f>
        <v>vivo Y29</v>
      </c>
      <c r="H179" s="1" t="str">
        <f>IFERROR(_xlfn.XLOOKUP(tblTransaksi[[#This Row],[Kode Produk]],Master_Data!$A$7:$A$25,Master_Data!$C$7:$C$25),"")</f>
        <v>Entry-Level</v>
      </c>
      <c r="I179" s="1" t="s">
        <v>62</v>
      </c>
      <c r="J179" s="1" t="str">
        <f>IFERROR(_xlfn.XLOOKUP(tblTransaksi[[#This Row],[ID Sales]],Master_Data!$G$7:$G$16,Master_Data!$H$7:$H$16),"")</f>
        <v>Andi Pratama</v>
      </c>
      <c r="K179" s="1" t="str">
        <f>IFERROR(_xlfn.XLOOKUP(tblTransaksi[[#This Row],[ID Sales]],Master_Data!$G$7:$G$16,Master_Data!$I$7:$I$16),"")</f>
        <v>Jakarta</v>
      </c>
      <c r="L179" s="1">
        <v>5</v>
      </c>
      <c r="M179" s="5">
        <f>IFERROR(_xlfn.XLOOKUP(tblTransaksi[[#This Row],[Kode Produk]],Master_Data!$A$7:$A$25,Master_Data!$D$7:$D$25),"")</f>
        <v>2399000</v>
      </c>
      <c r="N179" s="11">
        <v>0</v>
      </c>
      <c r="O179" s="5">
        <f>IF(OR(tblTransaksi[[#This Row],[Qty]]="",tblTransaksi[[#This Row],[Harga Satuan]]=""),"",tblTransaksi[[#This Row],[Qty]]*tblTransaksi[[#This Row],[Harga Satuan]]*(1-tblTransaksi[[#This Row],[Diskon (%)]]))</f>
        <v>11995000</v>
      </c>
      <c r="P179" s="1" t="s">
        <v>18</v>
      </c>
    </row>
    <row r="180" spans="1:16" x14ac:dyDescent="0.25">
      <c r="A180" s="1" t="s">
        <v>137</v>
      </c>
      <c r="B180" s="10">
        <v>46165</v>
      </c>
      <c r="C180" s="12" t="str">
        <f>TEXT(tblTransaksi[[#This Row],[Tanggal]],"mmmm")</f>
        <v>May</v>
      </c>
      <c r="D180" s="1">
        <f>YEAR(tblTransaksi[[#This Row],[Tanggal]])</f>
        <v>2026</v>
      </c>
      <c r="E180" s="14">
        <f>MONTH(tblTransaksi[[#This Row],[Tanggal]])</f>
        <v>5</v>
      </c>
      <c r="F180" s="1" t="s">
        <v>33</v>
      </c>
      <c r="G180" s="1" t="str">
        <f>IFERROR(_xlfn.XLOOKUP(tblTransaksi[[#This Row],[Kode Produk]],Master_Data!$A$7:$A$25,Master_Data!$B$7:$B$25),"")</f>
        <v>Xiaomi Redmi Note 14</v>
      </c>
      <c r="H180" s="1" t="str">
        <f>IFERROR(_xlfn.XLOOKUP(tblTransaksi[[#This Row],[Kode Produk]],Master_Data!$A$7:$A$25,Master_Data!$C$7:$C$25),"")</f>
        <v>Mid-Range</v>
      </c>
      <c r="I180" s="1" t="s">
        <v>65</v>
      </c>
      <c r="J180" s="1" t="str">
        <f>IFERROR(_xlfn.XLOOKUP(tblTransaksi[[#This Row],[ID Sales]],Master_Data!$G$7:$G$16,Master_Data!$H$7:$H$16),"")</f>
        <v>Rizky Ramadhan</v>
      </c>
      <c r="K180" s="1" t="str">
        <f>IFERROR(_xlfn.XLOOKUP(tblTransaksi[[#This Row],[ID Sales]],Master_Data!$G$7:$G$16,Master_Data!$I$7:$I$16),"")</f>
        <v>Jakarta</v>
      </c>
      <c r="L180" s="1">
        <v>2</v>
      </c>
      <c r="M180" s="5">
        <f>IFERROR(_xlfn.XLOOKUP(tblTransaksi[[#This Row],[Kode Produk]],Master_Data!$A$7:$A$25,Master_Data!$D$7:$D$25),"")</f>
        <v>2799000</v>
      </c>
      <c r="N180" s="11">
        <v>0.05</v>
      </c>
      <c r="O180" s="5">
        <f>IF(OR(tblTransaksi[[#This Row],[Qty]]="",tblTransaksi[[#This Row],[Harga Satuan]]=""),"",tblTransaksi[[#This Row],[Qty]]*tblTransaksi[[#This Row],[Harga Satuan]]*(1-tblTransaksi[[#This Row],[Diskon (%)]]))</f>
        <v>5318100</v>
      </c>
      <c r="P180" s="1" t="s">
        <v>87</v>
      </c>
    </row>
    <row r="181" spans="1:16" x14ac:dyDescent="0.25">
      <c r="A181" s="1" t="s">
        <v>279</v>
      </c>
      <c r="B181" s="10">
        <v>46166</v>
      </c>
      <c r="C181" s="12" t="str">
        <f>TEXT(tblTransaksi[[#This Row],[Tanggal]],"mmmm")</f>
        <v>May</v>
      </c>
      <c r="D181" s="1">
        <f>YEAR(tblTransaksi[[#This Row],[Tanggal]])</f>
        <v>2026</v>
      </c>
      <c r="E181" s="14">
        <f>MONTH(tblTransaksi[[#This Row],[Tanggal]])</f>
        <v>5</v>
      </c>
      <c r="F181" s="1" t="s">
        <v>38</v>
      </c>
      <c r="G181" s="1" t="str">
        <f>IFERROR(_xlfn.XLOOKUP(tblTransaksi[[#This Row],[Kode Produk]],Master_Data!$A$7:$A$25,Master_Data!$B$7:$B$25),"")</f>
        <v>OPPO A5 Pro</v>
      </c>
      <c r="H181" s="1" t="str">
        <f>IFERROR(_xlfn.XLOOKUP(tblTransaksi[[#This Row],[Kode Produk]],Master_Data!$A$7:$A$25,Master_Data!$C$7:$C$25),"")</f>
        <v>Entry-Level</v>
      </c>
      <c r="I181" s="1" t="s">
        <v>67</v>
      </c>
      <c r="J181" s="1" t="str">
        <f>IFERROR(_xlfn.XLOOKUP(tblTransaksi[[#This Row],[ID Sales]],Master_Data!$G$7:$G$16,Master_Data!$H$7:$H$16),"")</f>
        <v>Dimas Saputra</v>
      </c>
      <c r="K181" s="1" t="str">
        <f>IFERROR(_xlfn.XLOOKUP(tblTransaksi[[#This Row],[ID Sales]],Master_Data!$G$7:$G$16,Master_Data!$I$7:$I$16),"")</f>
        <v>Bandung</v>
      </c>
      <c r="L181" s="1">
        <v>2</v>
      </c>
      <c r="M181" s="5">
        <f>IFERROR(_xlfn.XLOOKUP(tblTransaksi[[#This Row],[Kode Produk]],Master_Data!$A$7:$A$25,Master_Data!$D$7:$D$25),"")</f>
        <v>2499000</v>
      </c>
      <c r="N181" s="11">
        <v>0.05</v>
      </c>
      <c r="O181" s="5">
        <f>IF(OR(tblTransaksi[[#This Row],[Qty]]="",tblTransaksi[[#This Row],[Harga Satuan]]=""),"",tblTransaksi[[#This Row],[Qty]]*tblTransaksi[[#This Row],[Harga Satuan]]*(1-tblTransaksi[[#This Row],[Diskon (%)]]))</f>
        <v>4748100</v>
      </c>
      <c r="P181" s="1" t="s">
        <v>18</v>
      </c>
    </row>
    <row r="182" spans="1:16" x14ac:dyDescent="0.25">
      <c r="A182" s="1" t="s">
        <v>444</v>
      </c>
      <c r="B182" s="10">
        <v>46168</v>
      </c>
      <c r="C182" s="12" t="str">
        <f>TEXT(tblTransaksi[[#This Row],[Tanggal]],"mmmm")</f>
        <v>May</v>
      </c>
      <c r="D182" s="1">
        <f>YEAR(tblTransaksi[[#This Row],[Tanggal]])</f>
        <v>2026</v>
      </c>
      <c r="E182" s="14">
        <f>MONTH(tblTransaksi[[#This Row],[Tanggal]])</f>
        <v>5</v>
      </c>
      <c r="F182" s="1" t="s">
        <v>42</v>
      </c>
      <c r="G182" s="1" t="str">
        <f>IFERROR(_xlfn.XLOOKUP(tblTransaksi[[#This Row],[Kode Produk]],Master_Data!$A$7:$A$25,Master_Data!$B$7:$B$25),"")</f>
        <v>OPPO Find X8</v>
      </c>
      <c r="H182" s="1" t="str">
        <f>IFERROR(_xlfn.XLOOKUP(tblTransaksi[[#This Row],[Kode Produk]],Master_Data!$A$7:$A$25,Master_Data!$C$7:$C$25),"")</f>
        <v>Flagship</v>
      </c>
      <c r="I182" s="1" t="s">
        <v>80</v>
      </c>
      <c r="J182" s="1" t="str">
        <f>IFERROR(_xlfn.XLOOKUP(tblTransaksi[[#This Row],[ID Sales]],Master_Data!$G$7:$G$16,Master_Data!$H$7:$H$16),"")</f>
        <v>Salsa Maharani</v>
      </c>
      <c r="K182" s="1" t="str">
        <f>IFERROR(_xlfn.XLOOKUP(tblTransaksi[[#This Row],[ID Sales]],Master_Data!$G$7:$G$16,Master_Data!$I$7:$I$16),"")</f>
        <v>Medan</v>
      </c>
      <c r="L182" s="1">
        <v>1</v>
      </c>
      <c r="M182" s="5">
        <f>IFERROR(_xlfn.XLOOKUP(tblTransaksi[[#This Row],[Kode Produk]],Master_Data!$A$7:$A$25,Master_Data!$D$7:$D$25),"")</f>
        <v>13999000</v>
      </c>
      <c r="N182" s="11">
        <v>0.1</v>
      </c>
      <c r="O182" s="5">
        <f>IF(OR(tblTransaksi[[#This Row],[Qty]]="",tblTransaksi[[#This Row],[Harga Satuan]]=""),"",tblTransaksi[[#This Row],[Qty]]*tblTransaksi[[#This Row],[Harga Satuan]]*(1-tblTransaksi[[#This Row],[Diskon (%)]]))</f>
        <v>12599100</v>
      </c>
      <c r="P182" s="1" t="s">
        <v>19</v>
      </c>
    </row>
    <row r="183" spans="1:16" x14ac:dyDescent="0.25">
      <c r="A183" s="1" t="s">
        <v>103</v>
      </c>
      <c r="B183" s="10">
        <v>46169</v>
      </c>
      <c r="C183" s="12" t="str">
        <f>TEXT(tblTransaksi[[#This Row],[Tanggal]],"mmmm")</f>
        <v>May</v>
      </c>
      <c r="D183" s="1">
        <f>YEAR(tblTransaksi[[#This Row],[Tanggal]])</f>
        <v>2026</v>
      </c>
      <c r="E183" s="14">
        <f>MONTH(tblTransaksi[[#This Row],[Tanggal]])</f>
        <v>5</v>
      </c>
      <c r="F183" s="1" t="s">
        <v>44</v>
      </c>
      <c r="G183" s="1" t="str">
        <f>IFERROR(_xlfn.XLOOKUP(tblTransaksi[[#This Row],[Kode Produk]],Master_Data!$A$7:$A$25,Master_Data!$B$7:$B$25),"")</f>
        <v>vivo Y29</v>
      </c>
      <c r="H183" s="1" t="str">
        <f>IFERROR(_xlfn.XLOOKUP(tblTransaksi[[#This Row],[Kode Produk]],Master_Data!$A$7:$A$25,Master_Data!$C$7:$C$25),"")</f>
        <v>Entry-Level</v>
      </c>
      <c r="I183" s="1" t="s">
        <v>77</v>
      </c>
      <c r="J183" s="1" t="str">
        <f>IFERROR(_xlfn.XLOOKUP(tblTransaksi[[#This Row],[ID Sales]],Master_Data!$G$7:$G$16,Master_Data!$H$7:$H$16),"")</f>
        <v>Nadia Putri</v>
      </c>
      <c r="K183" s="1" t="str">
        <f>IFERROR(_xlfn.XLOOKUP(tblTransaksi[[#This Row],[ID Sales]],Master_Data!$G$7:$G$16,Master_Data!$I$7:$I$16),"")</f>
        <v>Medan</v>
      </c>
      <c r="L183" s="1">
        <v>1</v>
      </c>
      <c r="M183" s="5">
        <f>IFERROR(_xlfn.XLOOKUP(tblTransaksi[[#This Row],[Kode Produk]],Master_Data!$A$7:$A$25,Master_Data!$D$7:$D$25),"")</f>
        <v>2399000</v>
      </c>
      <c r="N183" s="11">
        <v>0.1</v>
      </c>
      <c r="O183" s="5">
        <f>IF(OR(tblTransaksi[[#This Row],[Qty]]="",tblTransaksi[[#This Row],[Harga Satuan]]=""),"",tblTransaksi[[#This Row],[Qty]]*tblTransaksi[[#This Row],[Harga Satuan]]*(1-tblTransaksi[[#This Row],[Diskon (%)]]))</f>
        <v>2159100</v>
      </c>
      <c r="P183" s="1" t="s">
        <v>17</v>
      </c>
    </row>
    <row r="184" spans="1:16" x14ac:dyDescent="0.25">
      <c r="A184" s="1" t="s">
        <v>217</v>
      </c>
      <c r="B184" s="10">
        <v>46169</v>
      </c>
      <c r="C184" s="12" t="str">
        <f>TEXT(tblTransaksi[[#This Row],[Tanggal]],"mmmm")</f>
        <v>May</v>
      </c>
      <c r="D184" s="1">
        <f>YEAR(tblTransaksi[[#This Row],[Tanggal]])</f>
        <v>2026</v>
      </c>
      <c r="E184" s="14">
        <f>MONTH(tblTransaksi[[#This Row],[Tanggal]])</f>
        <v>5</v>
      </c>
      <c r="F184" s="1" t="s">
        <v>44</v>
      </c>
      <c r="G184" s="1" t="str">
        <f>IFERROR(_xlfn.XLOOKUP(tblTransaksi[[#This Row],[Kode Produk]],Master_Data!$A$7:$A$25,Master_Data!$B$7:$B$25),"")</f>
        <v>vivo Y29</v>
      </c>
      <c r="H184" s="1" t="str">
        <f>IFERROR(_xlfn.XLOOKUP(tblTransaksi[[#This Row],[Kode Produk]],Master_Data!$A$7:$A$25,Master_Data!$C$7:$C$25),"")</f>
        <v>Entry-Level</v>
      </c>
      <c r="I184" s="1" t="s">
        <v>82</v>
      </c>
      <c r="J184" s="1" t="str">
        <f>IFERROR(_xlfn.XLOOKUP(tblTransaksi[[#This Row],[ID Sales]],Master_Data!$G$7:$G$16,Master_Data!$H$7:$H$16),"")</f>
        <v>Reza Maulana</v>
      </c>
      <c r="K184" s="1" t="str">
        <f>IFERROR(_xlfn.XLOOKUP(tblTransaksi[[#This Row],[ID Sales]],Master_Data!$G$7:$G$16,Master_Data!$I$7:$I$16),"")</f>
        <v>Palembang</v>
      </c>
      <c r="L184" s="1">
        <v>1</v>
      </c>
      <c r="M184" s="5">
        <f>IFERROR(_xlfn.XLOOKUP(tblTransaksi[[#This Row],[Kode Produk]],Master_Data!$A$7:$A$25,Master_Data!$D$7:$D$25),"")</f>
        <v>2399000</v>
      </c>
      <c r="N184" s="11">
        <v>0</v>
      </c>
      <c r="O184" s="5">
        <f>IF(OR(tblTransaksi[[#This Row],[Qty]]="",tblTransaksi[[#This Row],[Harga Satuan]]=""),"",tblTransaksi[[#This Row],[Qty]]*tblTransaksi[[#This Row],[Harga Satuan]]*(1-tblTransaksi[[#This Row],[Diskon (%)]]))</f>
        <v>2399000</v>
      </c>
      <c r="P184" s="1" t="s">
        <v>17</v>
      </c>
    </row>
    <row r="185" spans="1:16" x14ac:dyDescent="0.25">
      <c r="A185" s="1" t="s">
        <v>210</v>
      </c>
      <c r="B185" s="10">
        <v>46171</v>
      </c>
      <c r="C185" s="12" t="str">
        <f>TEXT(tblTransaksi[[#This Row],[Tanggal]],"mmmm")</f>
        <v>May</v>
      </c>
      <c r="D185" s="1">
        <f>YEAR(tblTransaksi[[#This Row],[Tanggal]])</f>
        <v>2026</v>
      </c>
      <c r="E185" s="14">
        <f>MONTH(tblTransaksi[[#This Row],[Tanggal]])</f>
        <v>5</v>
      </c>
      <c r="F185" s="1" t="s">
        <v>48</v>
      </c>
      <c r="G185" s="1" t="str">
        <f>IFERROR(_xlfn.XLOOKUP(tblTransaksi[[#This Row],[Kode Produk]],Master_Data!$A$7:$A$25,Master_Data!$B$7:$B$25),"")</f>
        <v>realme C75</v>
      </c>
      <c r="H185" s="1" t="str">
        <f>IFERROR(_xlfn.XLOOKUP(tblTransaksi[[#This Row],[Kode Produk]],Master_Data!$A$7:$A$25,Master_Data!$C$7:$C$25),"")</f>
        <v>Entry-Level</v>
      </c>
      <c r="I185" s="1" t="s">
        <v>62</v>
      </c>
      <c r="J185" s="1" t="str">
        <f>IFERROR(_xlfn.XLOOKUP(tblTransaksi[[#This Row],[ID Sales]],Master_Data!$G$7:$G$16,Master_Data!$H$7:$H$16),"")</f>
        <v>Andi Pratama</v>
      </c>
      <c r="K185" s="1" t="str">
        <f>IFERROR(_xlfn.XLOOKUP(tblTransaksi[[#This Row],[ID Sales]],Master_Data!$G$7:$G$16,Master_Data!$I$7:$I$16),"")</f>
        <v>Jakarta</v>
      </c>
      <c r="L185" s="1">
        <v>1</v>
      </c>
      <c r="M185" s="5">
        <f>IFERROR(_xlfn.XLOOKUP(tblTransaksi[[#This Row],[Kode Produk]],Master_Data!$A$7:$A$25,Master_Data!$D$7:$D$25),"")</f>
        <v>2299000</v>
      </c>
      <c r="N185" s="11">
        <v>0.05</v>
      </c>
      <c r="O185" s="5">
        <f>IF(OR(tblTransaksi[[#This Row],[Qty]]="",tblTransaksi[[#This Row],[Harga Satuan]]=""),"",tblTransaksi[[#This Row],[Qty]]*tblTransaksi[[#This Row],[Harga Satuan]]*(1-tblTransaksi[[#This Row],[Diskon (%)]]))</f>
        <v>2184050</v>
      </c>
      <c r="P185" s="1" t="s">
        <v>87</v>
      </c>
    </row>
    <row r="186" spans="1:16" x14ac:dyDescent="0.25">
      <c r="A186" s="1" t="s">
        <v>160</v>
      </c>
      <c r="B186" s="10">
        <v>46172</v>
      </c>
      <c r="C186" s="12" t="str">
        <f>TEXT(tblTransaksi[[#This Row],[Tanggal]],"mmmm")</f>
        <v>May</v>
      </c>
      <c r="D186" s="1">
        <f>YEAR(tblTransaksi[[#This Row],[Tanggal]])</f>
        <v>2026</v>
      </c>
      <c r="E186" s="14">
        <f>MONTH(tblTransaksi[[#This Row],[Tanggal]])</f>
        <v>5</v>
      </c>
      <c r="F186" s="1" t="s">
        <v>38</v>
      </c>
      <c r="G186" s="1" t="str">
        <f>IFERROR(_xlfn.XLOOKUP(tblTransaksi[[#This Row],[Kode Produk]],Master_Data!$A$7:$A$25,Master_Data!$B$7:$B$25),"")</f>
        <v>OPPO A5 Pro</v>
      </c>
      <c r="H186" s="1" t="str">
        <f>IFERROR(_xlfn.XLOOKUP(tblTransaksi[[#This Row],[Kode Produk]],Master_Data!$A$7:$A$25,Master_Data!$C$7:$C$25),"")</f>
        <v>Entry-Level</v>
      </c>
      <c r="I186" s="1" t="s">
        <v>67</v>
      </c>
      <c r="J186" s="1" t="str">
        <f>IFERROR(_xlfn.XLOOKUP(tblTransaksi[[#This Row],[ID Sales]],Master_Data!$G$7:$G$16,Master_Data!$H$7:$H$16),"")</f>
        <v>Dimas Saputra</v>
      </c>
      <c r="K186" s="1" t="str">
        <f>IFERROR(_xlfn.XLOOKUP(tblTransaksi[[#This Row],[ID Sales]],Master_Data!$G$7:$G$16,Master_Data!$I$7:$I$16),"")</f>
        <v>Bandung</v>
      </c>
      <c r="L186" s="1">
        <v>1</v>
      </c>
      <c r="M186" s="5">
        <f>IFERROR(_xlfn.XLOOKUP(tblTransaksi[[#This Row],[Kode Produk]],Master_Data!$A$7:$A$25,Master_Data!$D$7:$D$25),"")</f>
        <v>2499000</v>
      </c>
      <c r="N186" s="11">
        <v>0.1</v>
      </c>
      <c r="O186" s="5">
        <f>IF(OR(tblTransaksi[[#This Row],[Qty]]="",tblTransaksi[[#This Row],[Harga Satuan]]=""),"",tblTransaksi[[#This Row],[Qty]]*tblTransaksi[[#This Row],[Harga Satuan]]*(1-tblTransaksi[[#This Row],[Diskon (%)]]))</f>
        <v>2249100</v>
      </c>
      <c r="P186" s="1" t="s">
        <v>87</v>
      </c>
    </row>
    <row r="187" spans="1:16" x14ac:dyDescent="0.25">
      <c r="A187" s="1" t="s">
        <v>240</v>
      </c>
      <c r="B187" s="10">
        <v>46172</v>
      </c>
      <c r="C187" s="12" t="str">
        <f>TEXT(tblTransaksi[[#This Row],[Tanggal]],"mmmm")</f>
        <v>May</v>
      </c>
      <c r="D187" s="1">
        <f>YEAR(tblTransaksi[[#This Row],[Tanggal]])</f>
        <v>2026</v>
      </c>
      <c r="E187" s="14">
        <f>MONTH(tblTransaksi[[#This Row],[Tanggal]])</f>
        <v>5</v>
      </c>
      <c r="F187" s="1" t="s">
        <v>56</v>
      </c>
      <c r="G187" s="1" t="str">
        <f>IFERROR(_xlfn.XLOOKUP(tblTransaksi[[#This Row],[Kode Produk]],Master_Data!$A$7:$A$25,Master_Data!$B$7:$B$25),"")</f>
        <v>iPhone 13</v>
      </c>
      <c r="H187" s="1" t="str">
        <f>IFERROR(_xlfn.XLOOKUP(tblTransaksi[[#This Row],[Kode Produk]],Master_Data!$A$7:$A$25,Master_Data!$C$7:$C$25),"")</f>
        <v>Upper Mid-Range</v>
      </c>
      <c r="I187" s="1" t="s">
        <v>82</v>
      </c>
      <c r="J187" s="1" t="str">
        <f>IFERROR(_xlfn.XLOOKUP(tblTransaksi[[#This Row],[ID Sales]],Master_Data!$G$7:$G$16,Master_Data!$H$7:$H$16),"")</f>
        <v>Reza Maulana</v>
      </c>
      <c r="K187" s="1" t="str">
        <f>IFERROR(_xlfn.XLOOKUP(tblTransaksi[[#This Row],[ID Sales]],Master_Data!$G$7:$G$16,Master_Data!$I$7:$I$16),"")</f>
        <v>Palembang</v>
      </c>
      <c r="L187" s="1">
        <v>1</v>
      </c>
      <c r="M187" s="5">
        <f>IFERROR(_xlfn.XLOOKUP(tblTransaksi[[#This Row],[Kode Produk]],Master_Data!$A$7:$A$25,Master_Data!$D$7:$D$25),"")</f>
        <v>8499000</v>
      </c>
      <c r="N187" s="11">
        <v>0.05</v>
      </c>
      <c r="O187" s="5">
        <f>IF(OR(tblTransaksi[[#This Row],[Qty]]="",tblTransaksi[[#This Row],[Harga Satuan]]=""),"",tblTransaksi[[#This Row],[Qty]]*tblTransaksi[[#This Row],[Harga Satuan]]*(1-tblTransaksi[[#This Row],[Diskon (%)]]))</f>
        <v>8074050</v>
      </c>
      <c r="P187" s="1" t="s">
        <v>17</v>
      </c>
    </row>
    <row r="188" spans="1:16" x14ac:dyDescent="0.25">
      <c r="A188" s="1" t="s">
        <v>349</v>
      </c>
      <c r="B188" s="10">
        <v>46172</v>
      </c>
      <c r="C188" s="12" t="str">
        <f>TEXT(tblTransaksi[[#This Row],[Tanggal]],"mmmm")</f>
        <v>May</v>
      </c>
      <c r="D188" s="1">
        <f>YEAR(tblTransaksi[[#This Row],[Tanggal]])</f>
        <v>2026</v>
      </c>
      <c r="E188" s="14">
        <f>MONTH(tblTransaksi[[#This Row],[Tanggal]])</f>
        <v>5</v>
      </c>
      <c r="F188" s="1" t="s">
        <v>33</v>
      </c>
      <c r="G188" s="1" t="str">
        <f>IFERROR(_xlfn.XLOOKUP(tblTransaksi[[#This Row],[Kode Produk]],Master_Data!$A$7:$A$25,Master_Data!$B$7:$B$25),"")</f>
        <v>Xiaomi Redmi Note 14</v>
      </c>
      <c r="H188" s="1" t="str">
        <f>IFERROR(_xlfn.XLOOKUP(tblTransaksi[[#This Row],[Kode Produk]],Master_Data!$A$7:$A$25,Master_Data!$C$7:$C$25),"")</f>
        <v>Mid-Range</v>
      </c>
      <c r="I188" s="1" t="s">
        <v>70</v>
      </c>
      <c r="J188" s="1" t="str">
        <f>IFERROR(_xlfn.XLOOKUP(tblTransaksi[[#This Row],[ID Sales]],Master_Data!$G$7:$G$16,Master_Data!$H$7:$H$16),"")</f>
        <v>Fajar Nugroho</v>
      </c>
      <c r="K188" s="1" t="str">
        <f>IFERROR(_xlfn.XLOOKUP(tblTransaksi[[#This Row],[ID Sales]],Master_Data!$G$7:$G$16,Master_Data!$I$7:$I$16),"")</f>
        <v>Bandung</v>
      </c>
      <c r="L188" s="1">
        <v>2</v>
      </c>
      <c r="M188" s="5">
        <f>IFERROR(_xlfn.XLOOKUP(tblTransaksi[[#This Row],[Kode Produk]],Master_Data!$A$7:$A$25,Master_Data!$D$7:$D$25),"")</f>
        <v>2799000</v>
      </c>
      <c r="N188" s="11">
        <v>0.05</v>
      </c>
      <c r="O188" s="5">
        <f>IF(OR(tblTransaksi[[#This Row],[Qty]]="",tblTransaksi[[#This Row],[Harga Satuan]]=""),"",tblTransaksi[[#This Row],[Qty]]*tblTransaksi[[#This Row],[Harga Satuan]]*(1-tblTransaksi[[#This Row],[Diskon (%)]]))</f>
        <v>5318100</v>
      </c>
      <c r="P188" s="1" t="s">
        <v>17</v>
      </c>
    </row>
    <row r="189" spans="1:16" x14ac:dyDescent="0.25">
      <c r="A189" s="1" t="s">
        <v>135</v>
      </c>
      <c r="B189" s="10">
        <v>46173</v>
      </c>
      <c r="C189" s="12" t="str">
        <f>TEXT(tblTransaksi[[#This Row],[Tanggal]],"mmmm")</f>
        <v>May</v>
      </c>
      <c r="D189" s="1">
        <f>YEAR(tblTransaksi[[#This Row],[Tanggal]])</f>
        <v>2026</v>
      </c>
      <c r="E189" s="14">
        <f>MONTH(tblTransaksi[[#This Row],[Tanggal]])</f>
        <v>5</v>
      </c>
      <c r="F189" s="1" t="s">
        <v>52</v>
      </c>
      <c r="G189" s="1" t="str">
        <f>IFERROR(_xlfn.XLOOKUP(tblTransaksi[[#This Row],[Kode Produk]],Master_Data!$A$7:$A$25,Master_Data!$B$7:$B$25),"")</f>
        <v>Infinix Hot 50</v>
      </c>
      <c r="H189" s="1" t="str">
        <f>IFERROR(_xlfn.XLOOKUP(tblTransaksi[[#This Row],[Kode Produk]],Master_Data!$A$7:$A$25,Master_Data!$C$7:$C$25),"")</f>
        <v>Entry-Level</v>
      </c>
      <c r="I189" s="1" t="s">
        <v>82</v>
      </c>
      <c r="J189" s="1" t="str">
        <f>IFERROR(_xlfn.XLOOKUP(tblTransaksi[[#This Row],[ID Sales]],Master_Data!$G$7:$G$16,Master_Data!$H$7:$H$16),"")</f>
        <v>Reza Maulana</v>
      </c>
      <c r="K189" s="1" t="str">
        <f>IFERROR(_xlfn.XLOOKUP(tblTransaksi[[#This Row],[ID Sales]],Master_Data!$G$7:$G$16,Master_Data!$I$7:$I$16),"")</f>
        <v>Palembang</v>
      </c>
      <c r="L189" s="1">
        <v>5</v>
      </c>
      <c r="M189" s="5">
        <f>IFERROR(_xlfn.XLOOKUP(tblTransaksi[[#This Row],[Kode Produk]],Master_Data!$A$7:$A$25,Master_Data!$D$7:$D$25),"")</f>
        <v>1699000</v>
      </c>
      <c r="N189" s="11">
        <v>0</v>
      </c>
      <c r="O189" s="5">
        <f>IF(OR(tblTransaksi[[#This Row],[Qty]]="",tblTransaksi[[#This Row],[Harga Satuan]]=""),"",tblTransaksi[[#This Row],[Qty]]*tblTransaksi[[#This Row],[Harga Satuan]]*(1-tblTransaksi[[#This Row],[Diskon (%)]]))</f>
        <v>8495000</v>
      </c>
      <c r="P189" s="1" t="s">
        <v>18</v>
      </c>
    </row>
    <row r="190" spans="1:16" x14ac:dyDescent="0.25">
      <c r="A190" s="1" t="s">
        <v>546</v>
      </c>
      <c r="B190" s="10">
        <v>46174</v>
      </c>
      <c r="C190" s="12" t="str">
        <f>TEXT(tblTransaksi[[#This Row],[Tanggal]],"mmmm")</f>
        <v>June</v>
      </c>
      <c r="D190" s="1">
        <f>YEAR(tblTransaksi[[#This Row],[Tanggal]])</f>
        <v>2026</v>
      </c>
      <c r="E190" s="14">
        <f>MONTH(tblTransaksi[[#This Row],[Tanggal]])</f>
        <v>6</v>
      </c>
      <c r="F190" s="1" t="s">
        <v>28</v>
      </c>
      <c r="G190" s="1" t="str">
        <f>IFERROR(_xlfn.XLOOKUP(tblTransaksi[[#This Row],[Kode Produk]],Master_Data!$A$7:$A$25,Master_Data!$B$7:$B$25),"")</f>
        <v>Samsung Galaxy S25</v>
      </c>
      <c r="H190" s="1" t="str">
        <f>IFERROR(_xlfn.XLOOKUP(tblTransaksi[[#This Row],[Kode Produk]],Master_Data!$A$7:$A$25,Master_Data!$C$7:$C$25),"")</f>
        <v>Flagship</v>
      </c>
      <c r="I190" s="1" t="s">
        <v>80</v>
      </c>
      <c r="J190" s="1" t="str">
        <f>IFERROR(_xlfn.XLOOKUP(tblTransaksi[[#This Row],[ID Sales]],Master_Data!$G$7:$G$16,Master_Data!$H$7:$H$16),"")</f>
        <v>Salsa Maharani</v>
      </c>
      <c r="K190" s="1" t="str">
        <f>IFERROR(_xlfn.XLOOKUP(tblTransaksi[[#This Row],[ID Sales]],Master_Data!$G$7:$G$16,Master_Data!$I$7:$I$16),"")</f>
        <v>Medan</v>
      </c>
      <c r="L190" s="1">
        <v>1</v>
      </c>
      <c r="M190" s="5">
        <f>IFERROR(_xlfn.XLOOKUP(tblTransaksi[[#This Row],[Kode Produk]],Master_Data!$A$7:$A$25,Master_Data!$D$7:$D$25),"")</f>
        <v>14999000</v>
      </c>
      <c r="N190" s="11">
        <v>0.15</v>
      </c>
      <c r="O190" s="5">
        <f>IF(OR(tblTransaksi[[#This Row],[Qty]]="",tblTransaksi[[#This Row],[Harga Satuan]]=""),"",tblTransaksi[[#This Row],[Qty]]*tblTransaksi[[#This Row],[Harga Satuan]]*(1-tblTransaksi[[#This Row],[Diskon (%)]]))</f>
        <v>12749150</v>
      </c>
      <c r="P190" s="1" t="s">
        <v>87</v>
      </c>
    </row>
    <row r="191" spans="1:16" x14ac:dyDescent="0.25">
      <c r="A191" s="1" t="s">
        <v>430</v>
      </c>
      <c r="B191" s="10">
        <v>46175</v>
      </c>
      <c r="C191" s="12" t="str">
        <f>TEXT(tblTransaksi[[#This Row],[Tanggal]],"mmmm")</f>
        <v>June</v>
      </c>
      <c r="D191" s="1">
        <f>YEAR(tblTransaksi[[#This Row],[Tanggal]])</f>
        <v>2026</v>
      </c>
      <c r="E191" s="14">
        <f>MONTH(tblTransaksi[[#This Row],[Tanggal]])</f>
        <v>6</v>
      </c>
      <c r="F191" s="1" t="s">
        <v>31</v>
      </c>
      <c r="G191" s="1" t="str">
        <f>IFERROR(_xlfn.XLOOKUP(tblTransaksi[[#This Row],[Kode Produk]],Master_Data!$A$7:$A$25,Master_Data!$B$7:$B$25),"")</f>
        <v>Xiaomi Redmi 14C</v>
      </c>
      <c r="H191" s="1" t="str">
        <f>IFERROR(_xlfn.XLOOKUP(tblTransaksi[[#This Row],[Kode Produk]],Master_Data!$A$7:$A$25,Master_Data!$C$7:$C$25),"")</f>
        <v>Entry-Level</v>
      </c>
      <c r="I191" s="1" t="s">
        <v>77</v>
      </c>
      <c r="J191" s="1" t="str">
        <f>IFERROR(_xlfn.XLOOKUP(tblTransaksi[[#This Row],[ID Sales]],Master_Data!$G$7:$G$16,Master_Data!$H$7:$H$16),"")</f>
        <v>Nadia Putri</v>
      </c>
      <c r="K191" s="1" t="str">
        <f>IFERROR(_xlfn.XLOOKUP(tblTransaksi[[#This Row],[ID Sales]],Master_Data!$G$7:$G$16,Master_Data!$I$7:$I$16),"")</f>
        <v>Medan</v>
      </c>
      <c r="L191" s="1">
        <v>1</v>
      </c>
      <c r="M191" s="5">
        <f>IFERROR(_xlfn.XLOOKUP(tblTransaksi[[#This Row],[Kode Produk]],Master_Data!$A$7:$A$25,Master_Data!$D$7:$D$25),"")</f>
        <v>1499000</v>
      </c>
      <c r="N191" s="11">
        <v>0.1</v>
      </c>
      <c r="O191" s="5">
        <f>IF(OR(tblTransaksi[[#This Row],[Qty]]="",tblTransaksi[[#This Row],[Harga Satuan]]=""),"",tblTransaksi[[#This Row],[Qty]]*tblTransaksi[[#This Row],[Harga Satuan]]*(1-tblTransaksi[[#This Row],[Diskon (%)]]))</f>
        <v>1349100</v>
      </c>
      <c r="P191" s="1" t="s">
        <v>18</v>
      </c>
    </row>
    <row r="192" spans="1:16" x14ac:dyDescent="0.25">
      <c r="A192" s="1" t="s">
        <v>286</v>
      </c>
      <c r="B192" s="10">
        <v>46176</v>
      </c>
      <c r="C192" s="12" t="str">
        <f>TEXT(tblTransaksi[[#This Row],[Tanggal]],"mmmm")</f>
        <v>June</v>
      </c>
      <c r="D192" s="1">
        <f>YEAR(tblTransaksi[[#This Row],[Tanggal]])</f>
        <v>2026</v>
      </c>
      <c r="E192" s="14">
        <f>MONTH(tblTransaksi[[#This Row],[Tanggal]])</f>
        <v>6</v>
      </c>
      <c r="F192" s="1" t="s">
        <v>28</v>
      </c>
      <c r="G192" s="1" t="str">
        <f>IFERROR(_xlfn.XLOOKUP(tblTransaksi[[#This Row],[Kode Produk]],Master_Data!$A$7:$A$25,Master_Data!$B$7:$B$25),"")</f>
        <v>Samsung Galaxy S25</v>
      </c>
      <c r="H192" s="1" t="str">
        <f>IFERROR(_xlfn.XLOOKUP(tblTransaksi[[#This Row],[Kode Produk]],Master_Data!$A$7:$A$25,Master_Data!$C$7:$C$25),"")</f>
        <v>Flagship</v>
      </c>
      <c r="I192" s="1" t="s">
        <v>77</v>
      </c>
      <c r="J192" s="1" t="str">
        <f>IFERROR(_xlfn.XLOOKUP(tblTransaksi[[#This Row],[ID Sales]],Master_Data!$G$7:$G$16,Master_Data!$H$7:$H$16),"")</f>
        <v>Nadia Putri</v>
      </c>
      <c r="K192" s="1" t="str">
        <f>IFERROR(_xlfn.XLOOKUP(tblTransaksi[[#This Row],[ID Sales]],Master_Data!$G$7:$G$16,Master_Data!$I$7:$I$16),"")</f>
        <v>Medan</v>
      </c>
      <c r="L192" s="1">
        <v>2</v>
      </c>
      <c r="M192" s="5">
        <f>IFERROR(_xlfn.XLOOKUP(tblTransaksi[[#This Row],[Kode Produk]],Master_Data!$A$7:$A$25,Master_Data!$D$7:$D$25),"")</f>
        <v>14999000</v>
      </c>
      <c r="N192" s="11">
        <v>0.05</v>
      </c>
      <c r="O192" s="5">
        <f>IF(OR(tblTransaksi[[#This Row],[Qty]]="",tblTransaksi[[#This Row],[Harga Satuan]]=""),"",tblTransaksi[[#This Row],[Qty]]*tblTransaksi[[#This Row],[Harga Satuan]]*(1-tblTransaksi[[#This Row],[Diskon (%)]]))</f>
        <v>28498100</v>
      </c>
      <c r="P192" s="1" t="s">
        <v>17</v>
      </c>
    </row>
    <row r="193" spans="1:16" x14ac:dyDescent="0.25">
      <c r="A193" s="1" t="s">
        <v>342</v>
      </c>
      <c r="B193" s="10">
        <v>46176</v>
      </c>
      <c r="C193" s="12" t="str">
        <f>TEXT(tblTransaksi[[#This Row],[Tanggal]],"mmmm")</f>
        <v>June</v>
      </c>
      <c r="D193" s="1">
        <f>YEAR(tblTransaksi[[#This Row],[Tanggal]])</f>
        <v>2026</v>
      </c>
      <c r="E193" s="14">
        <f>MONTH(tblTransaksi[[#This Row],[Tanggal]])</f>
        <v>6</v>
      </c>
      <c r="F193" s="1" t="s">
        <v>54</v>
      </c>
      <c r="G193" s="1" t="str">
        <f>IFERROR(_xlfn.XLOOKUP(tblTransaksi[[#This Row],[Kode Produk]],Master_Data!$A$7:$A$25,Master_Data!$B$7:$B$25),"")</f>
        <v>Infinix Note 50 Pro</v>
      </c>
      <c r="H193" s="1" t="str">
        <f>IFERROR(_xlfn.XLOOKUP(tblTransaksi[[#This Row],[Kode Produk]],Master_Data!$A$7:$A$25,Master_Data!$C$7:$C$25),"")</f>
        <v>Mid-Range</v>
      </c>
      <c r="I193" s="1" t="s">
        <v>80</v>
      </c>
      <c r="J193" s="1" t="str">
        <f>IFERROR(_xlfn.XLOOKUP(tblTransaksi[[#This Row],[ID Sales]],Master_Data!$G$7:$G$16,Master_Data!$H$7:$H$16),"")</f>
        <v>Salsa Maharani</v>
      </c>
      <c r="K193" s="1" t="str">
        <f>IFERROR(_xlfn.XLOOKUP(tblTransaksi[[#This Row],[ID Sales]],Master_Data!$G$7:$G$16,Master_Data!$I$7:$I$16),"")</f>
        <v>Medan</v>
      </c>
      <c r="L193" s="1">
        <v>2</v>
      </c>
      <c r="M193" s="5">
        <f>IFERROR(_xlfn.XLOOKUP(tblTransaksi[[#This Row],[Kode Produk]],Master_Data!$A$7:$A$25,Master_Data!$D$7:$D$25),"")</f>
        <v>3199000</v>
      </c>
      <c r="N193" s="11">
        <v>0</v>
      </c>
      <c r="O193" s="5">
        <f>IF(OR(tblTransaksi[[#This Row],[Qty]]="",tblTransaksi[[#This Row],[Harga Satuan]]=""),"",tblTransaksi[[#This Row],[Qty]]*tblTransaksi[[#This Row],[Harga Satuan]]*(1-tblTransaksi[[#This Row],[Diskon (%)]]))</f>
        <v>6398000</v>
      </c>
      <c r="P193" s="1" t="s">
        <v>87</v>
      </c>
    </row>
    <row r="194" spans="1:16" x14ac:dyDescent="0.25">
      <c r="A194" s="1" t="s">
        <v>516</v>
      </c>
      <c r="B194" s="10">
        <v>46176</v>
      </c>
      <c r="C194" s="12" t="str">
        <f>TEXT(tblTransaksi[[#This Row],[Tanggal]],"mmmm")</f>
        <v>June</v>
      </c>
      <c r="D194" s="1">
        <f>YEAR(tblTransaksi[[#This Row],[Tanggal]])</f>
        <v>2026</v>
      </c>
      <c r="E194" s="14">
        <f>MONTH(tblTransaksi[[#This Row],[Tanggal]])</f>
        <v>6</v>
      </c>
      <c r="F194" s="1" t="s">
        <v>54</v>
      </c>
      <c r="G194" s="1" t="str">
        <f>IFERROR(_xlfn.XLOOKUP(tblTransaksi[[#This Row],[Kode Produk]],Master_Data!$A$7:$A$25,Master_Data!$B$7:$B$25),"")</f>
        <v>Infinix Note 50 Pro</v>
      </c>
      <c r="H194" s="1" t="str">
        <f>IFERROR(_xlfn.XLOOKUP(tblTransaksi[[#This Row],[Kode Produk]],Master_Data!$A$7:$A$25,Master_Data!$C$7:$C$25),"")</f>
        <v>Mid-Range</v>
      </c>
      <c r="I194" s="1" t="s">
        <v>85</v>
      </c>
      <c r="J194" s="1" t="str">
        <f>IFERROR(_xlfn.XLOOKUP(tblTransaksi[[#This Row],[ID Sales]],Master_Data!$G$7:$G$16,Master_Data!$H$7:$H$16),"")</f>
        <v>Aulia Rahman</v>
      </c>
      <c r="K194" s="1" t="str">
        <f>IFERROR(_xlfn.XLOOKUP(tblTransaksi[[#This Row],[ID Sales]],Master_Data!$G$7:$G$16,Master_Data!$I$7:$I$16),"")</f>
        <v>Palembang</v>
      </c>
      <c r="L194" s="1">
        <v>5</v>
      </c>
      <c r="M194" s="5">
        <f>IFERROR(_xlfn.XLOOKUP(tblTransaksi[[#This Row],[Kode Produk]],Master_Data!$A$7:$A$25,Master_Data!$D$7:$D$25),"")</f>
        <v>3199000</v>
      </c>
      <c r="N194" s="11">
        <v>0.05</v>
      </c>
      <c r="O194" s="5">
        <f>IF(OR(tblTransaksi[[#This Row],[Qty]]="",tblTransaksi[[#This Row],[Harga Satuan]]=""),"",tblTransaksi[[#This Row],[Qty]]*tblTransaksi[[#This Row],[Harga Satuan]]*(1-tblTransaksi[[#This Row],[Diskon (%)]]))</f>
        <v>15195250</v>
      </c>
      <c r="P194" s="1" t="s">
        <v>18</v>
      </c>
    </row>
    <row r="195" spans="1:16" x14ac:dyDescent="0.25">
      <c r="A195" s="1" t="s">
        <v>265</v>
      </c>
      <c r="B195" s="10">
        <v>46177</v>
      </c>
      <c r="C195" s="12" t="str">
        <f>TEXT(tblTransaksi[[#This Row],[Tanggal]],"mmmm")</f>
        <v>June</v>
      </c>
      <c r="D195" s="1">
        <f>YEAR(tblTransaksi[[#This Row],[Tanggal]])</f>
        <v>2026</v>
      </c>
      <c r="E195" s="14">
        <f>MONTH(tblTransaksi[[#This Row],[Tanggal]])</f>
        <v>6</v>
      </c>
      <c r="F195" s="1" t="s">
        <v>56</v>
      </c>
      <c r="G195" s="1" t="str">
        <f>IFERROR(_xlfn.XLOOKUP(tblTransaksi[[#This Row],[Kode Produk]],Master_Data!$A$7:$A$25,Master_Data!$B$7:$B$25),"")</f>
        <v>iPhone 13</v>
      </c>
      <c r="H195" s="1" t="str">
        <f>IFERROR(_xlfn.XLOOKUP(tblTransaksi[[#This Row],[Kode Produk]],Master_Data!$A$7:$A$25,Master_Data!$C$7:$C$25),"")</f>
        <v>Upper Mid-Range</v>
      </c>
      <c r="I195" s="1" t="s">
        <v>80</v>
      </c>
      <c r="J195" s="1" t="str">
        <f>IFERROR(_xlfn.XLOOKUP(tblTransaksi[[#This Row],[ID Sales]],Master_Data!$G$7:$G$16,Master_Data!$H$7:$H$16),"")</f>
        <v>Salsa Maharani</v>
      </c>
      <c r="K195" s="1" t="str">
        <f>IFERROR(_xlfn.XLOOKUP(tblTransaksi[[#This Row],[ID Sales]],Master_Data!$G$7:$G$16,Master_Data!$I$7:$I$16),"")</f>
        <v>Medan</v>
      </c>
      <c r="L195" s="1">
        <v>2</v>
      </c>
      <c r="M195" s="5">
        <f>IFERROR(_xlfn.XLOOKUP(tblTransaksi[[#This Row],[Kode Produk]],Master_Data!$A$7:$A$25,Master_Data!$D$7:$D$25),"")</f>
        <v>8499000</v>
      </c>
      <c r="N195" s="11">
        <v>0.1</v>
      </c>
      <c r="O195" s="5">
        <f>IF(OR(tblTransaksi[[#This Row],[Qty]]="",tblTransaksi[[#This Row],[Harga Satuan]]=""),"",tblTransaksi[[#This Row],[Qty]]*tblTransaksi[[#This Row],[Harga Satuan]]*(1-tblTransaksi[[#This Row],[Diskon (%)]]))</f>
        <v>15298200</v>
      </c>
      <c r="P195" s="1" t="s">
        <v>87</v>
      </c>
    </row>
    <row r="196" spans="1:16" x14ac:dyDescent="0.25">
      <c r="A196" s="1" t="s">
        <v>91</v>
      </c>
      <c r="B196" s="10">
        <v>46180</v>
      </c>
      <c r="C196" s="12" t="str">
        <f>TEXT(tblTransaksi[[#This Row],[Tanggal]],"mmmm")</f>
        <v>June</v>
      </c>
      <c r="D196" s="1">
        <f>YEAR(tblTransaksi[[#This Row],[Tanggal]])</f>
        <v>2026</v>
      </c>
      <c r="E196" s="14">
        <f>MONTH(tblTransaksi[[#This Row],[Tanggal]])</f>
        <v>6</v>
      </c>
      <c r="F196" s="1" t="s">
        <v>48</v>
      </c>
      <c r="G196" s="1" t="str">
        <f>IFERROR(_xlfn.XLOOKUP(tblTransaksi[[#This Row],[Kode Produk]],Master_Data!$A$7:$A$25,Master_Data!$B$7:$B$25),"")</f>
        <v>realme C75</v>
      </c>
      <c r="H196" s="1" t="str">
        <f>IFERROR(_xlfn.XLOOKUP(tblTransaksi[[#This Row],[Kode Produk]],Master_Data!$A$7:$A$25,Master_Data!$C$7:$C$25),"")</f>
        <v>Entry-Level</v>
      </c>
      <c r="I196" s="1" t="s">
        <v>72</v>
      </c>
      <c r="J196" s="1" t="str">
        <f>IFERROR(_xlfn.XLOOKUP(tblTransaksi[[#This Row],[ID Sales]],Master_Data!$G$7:$G$16,Master_Data!$H$7:$H$16),"")</f>
        <v>Kevin Wijaya</v>
      </c>
      <c r="K196" s="1" t="str">
        <f>IFERROR(_xlfn.XLOOKUP(tblTransaksi[[#This Row],[ID Sales]],Master_Data!$G$7:$G$16,Master_Data!$I$7:$I$16),"")</f>
        <v>Surabaya</v>
      </c>
      <c r="L196" s="1">
        <v>5</v>
      </c>
      <c r="M196" s="5">
        <f>IFERROR(_xlfn.XLOOKUP(tblTransaksi[[#This Row],[Kode Produk]],Master_Data!$A$7:$A$25,Master_Data!$D$7:$D$25),"")</f>
        <v>2299000</v>
      </c>
      <c r="N196" s="11">
        <v>0.15</v>
      </c>
      <c r="O196" s="5">
        <f>IF(OR(tblTransaksi[[#This Row],[Qty]]="",tblTransaksi[[#This Row],[Harga Satuan]]=""),"",tblTransaksi[[#This Row],[Qty]]*tblTransaksi[[#This Row],[Harga Satuan]]*(1-tblTransaksi[[#This Row],[Diskon (%)]]))</f>
        <v>9770750</v>
      </c>
      <c r="P196" s="1" t="s">
        <v>17</v>
      </c>
    </row>
    <row r="197" spans="1:16" x14ac:dyDescent="0.25">
      <c r="A197" s="1" t="s">
        <v>585</v>
      </c>
      <c r="B197" s="10">
        <v>46180</v>
      </c>
      <c r="C197" s="12" t="str">
        <f>TEXT(tblTransaksi[[#This Row],[Tanggal]],"mmmm")</f>
        <v>June</v>
      </c>
      <c r="D197" s="1">
        <f>YEAR(tblTransaksi[[#This Row],[Tanggal]])</f>
        <v>2026</v>
      </c>
      <c r="E197" s="14">
        <f>MONTH(tblTransaksi[[#This Row],[Tanggal]])</f>
        <v>6</v>
      </c>
      <c r="F197" s="1" t="s">
        <v>33</v>
      </c>
      <c r="G197" s="1" t="str">
        <f>IFERROR(_xlfn.XLOOKUP(tblTransaksi[[#This Row],[Kode Produk]],Master_Data!$A$7:$A$25,Master_Data!$B$7:$B$25),"")</f>
        <v>Xiaomi Redmi Note 14</v>
      </c>
      <c r="H197" s="1" t="str">
        <f>IFERROR(_xlfn.XLOOKUP(tblTransaksi[[#This Row],[Kode Produk]],Master_Data!$A$7:$A$25,Master_Data!$C$7:$C$25),"")</f>
        <v>Mid-Range</v>
      </c>
      <c r="I197" s="1" t="s">
        <v>75</v>
      </c>
      <c r="J197" s="1" t="str">
        <f>IFERROR(_xlfn.XLOOKUP(tblTransaksi[[#This Row],[ID Sales]],Master_Data!$G$7:$G$16,Master_Data!$H$7:$H$16),"")</f>
        <v>Arif Setiawan</v>
      </c>
      <c r="K197" s="1" t="str">
        <f>IFERROR(_xlfn.XLOOKUP(tblTransaksi[[#This Row],[ID Sales]],Master_Data!$G$7:$G$16,Master_Data!$I$7:$I$16),"")</f>
        <v>Surabaya</v>
      </c>
      <c r="L197" s="1">
        <v>1</v>
      </c>
      <c r="M197" s="5">
        <f>IFERROR(_xlfn.XLOOKUP(tblTransaksi[[#This Row],[Kode Produk]],Master_Data!$A$7:$A$25,Master_Data!$D$7:$D$25),"")</f>
        <v>2799000</v>
      </c>
      <c r="N197" s="11">
        <v>0.15</v>
      </c>
      <c r="O197" s="5">
        <f>IF(OR(tblTransaksi[[#This Row],[Qty]]="",tblTransaksi[[#This Row],[Harga Satuan]]=""),"",tblTransaksi[[#This Row],[Qty]]*tblTransaksi[[#This Row],[Harga Satuan]]*(1-tblTransaksi[[#This Row],[Diskon (%)]]))</f>
        <v>2379150</v>
      </c>
      <c r="P197" s="1" t="s">
        <v>17</v>
      </c>
    </row>
    <row r="198" spans="1:16" x14ac:dyDescent="0.25">
      <c r="A198" s="1" t="s">
        <v>558</v>
      </c>
      <c r="B198" s="10">
        <v>46181</v>
      </c>
      <c r="C198" s="12" t="str">
        <f>TEXT(tblTransaksi[[#This Row],[Tanggal]],"mmmm")</f>
        <v>June</v>
      </c>
      <c r="D198" s="1">
        <f>YEAR(tblTransaksi[[#This Row],[Tanggal]])</f>
        <v>2026</v>
      </c>
      <c r="E198" s="14">
        <f>MONTH(tblTransaksi[[#This Row],[Tanggal]])</f>
        <v>6</v>
      </c>
      <c r="F198" s="1" t="s">
        <v>28</v>
      </c>
      <c r="G198" s="1" t="str">
        <f>IFERROR(_xlfn.XLOOKUP(tblTransaksi[[#This Row],[Kode Produk]],Master_Data!$A$7:$A$25,Master_Data!$B$7:$B$25),"")</f>
        <v>Samsung Galaxy S25</v>
      </c>
      <c r="H198" s="1" t="str">
        <f>IFERROR(_xlfn.XLOOKUP(tblTransaksi[[#This Row],[Kode Produk]],Master_Data!$A$7:$A$25,Master_Data!$C$7:$C$25),"")</f>
        <v>Flagship</v>
      </c>
      <c r="I198" s="1" t="s">
        <v>67</v>
      </c>
      <c r="J198" s="1" t="str">
        <f>IFERROR(_xlfn.XLOOKUP(tblTransaksi[[#This Row],[ID Sales]],Master_Data!$G$7:$G$16,Master_Data!$H$7:$H$16),"")</f>
        <v>Dimas Saputra</v>
      </c>
      <c r="K198" s="1" t="str">
        <f>IFERROR(_xlfn.XLOOKUP(tblTransaksi[[#This Row],[ID Sales]],Master_Data!$G$7:$G$16,Master_Data!$I$7:$I$16),"")</f>
        <v>Bandung</v>
      </c>
      <c r="L198" s="1">
        <v>5</v>
      </c>
      <c r="M198" s="5">
        <f>IFERROR(_xlfn.XLOOKUP(tblTransaksi[[#This Row],[Kode Produk]],Master_Data!$A$7:$A$25,Master_Data!$D$7:$D$25),"")</f>
        <v>14999000</v>
      </c>
      <c r="N198" s="11">
        <v>0.05</v>
      </c>
      <c r="O198" s="5">
        <f>IF(OR(tblTransaksi[[#This Row],[Qty]]="",tblTransaksi[[#This Row],[Harga Satuan]]=""),"",tblTransaksi[[#This Row],[Qty]]*tblTransaksi[[#This Row],[Harga Satuan]]*(1-tblTransaksi[[#This Row],[Diskon (%)]]))</f>
        <v>71245250</v>
      </c>
      <c r="P198" s="1" t="s">
        <v>87</v>
      </c>
    </row>
    <row r="199" spans="1:16" x14ac:dyDescent="0.25">
      <c r="A199" s="1" t="s">
        <v>183</v>
      </c>
      <c r="B199" s="10">
        <v>46182</v>
      </c>
      <c r="C199" s="12" t="str">
        <f>TEXT(tblTransaksi[[#This Row],[Tanggal]],"mmmm")</f>
        <v>June</v>
      </c>
      <c r="D199" s="1">
        <f>YEAR(tblTransaksi[[#This Row],[Tanggal]])</f>
        <v>2026</v>
      </c>
      <c r="E199" s="14">
        <f>MONTH(tblTransaksi[[#This Row],[Tanggal]])</f>
        <v>6</v>
      </c>
      <c r="F199" s="1" t="s">
        <v>48</v>
      </c>
      <c r="G199" s="1" t="str">
        <f>IFERROR(_xlfn.XLOOKUP(tblTransaksi[[#This Row],[Kode Produk]],Master_Data!$A$7:$A$25,Master_Data!$B$7:$B$25),"")</f>
        <v>realme C75</v>
      </c>
      <c r="H199" s="1" t="str">
        <f>IFERROR(_xlfn.XLOOKUP(tblTransaksi[[#This Row],[Kode Produk]],Master_Data!$A$7:$A$25,Master_Data!$C$7:$C$25),"")</f>
        <v>Entry-Level</v>
      </c>
      <c r="I199" s="1" t="s">
        <v>62</v>
      </c>
      <c r="J199" s="1" t="str">
        <f>IFERROR(_xlfn.XLOOKUP(tblTransaksi[[#This Row],[ID Sales]],Master_Data!$G$7:$G$16,Master_Data!$H$7:$H$16),"")</f>
        <v>Andi Pratama</v>
      </c>
      <c r="K199" s="1" t="str">
        <f>IFERROR(_xlfn.XLOOKUP(tblTransaksi[[#This Row],[ID Sales]],Master_Data!$G$7:$G$16,Master_Data!$I$7:$I$16),"")</f>
        <v>Jakarta</v>
      </c>
      <c r="L199" s="1">
        <v>4</v>
      </c>
      <c r="M199" s="5">
        <f>IFERROR(_xlfn.XLOOKUP(tblTransaksi[[#This Row],[Kode Produk]],Master_Data!$A$7:$A$25,Master_Data!$D$7:$D$25),"")</f>
        <v>2299000</v>
      </c>
      <c r="N199" s="11">
        <v>0</v>
      </c>
      <c r="O199" s="5">
        <f>IF(OR(tblTransaksi[[#This Row],[Qty]]="",tblTransaksi[[#This Row],[Harga Satuan]]=""),"",tblTransaksi[[#This Row],[Qty]]*tblTransaksi[[#This Row],[Harga Satuan]]*(1-tblTransaksi[[#This Row],[Diskon (%)]]))</f>
        <v>9196000</v>
      </c>
      <c r="P199" s="1" t="s">
        <v>19</v>
      </c>
    </row>
    <row r="200" spans="1:16" x14ac:dyDescent="0.25">
      <c r="A200" s="1" t="s">
        <v>203</v>
      </c>
      <c r="B200" s="10">
        <v>46184</v>
      </c>
      <c r="C200" s="12" t="str">
        <f>TEXT(tblTransaksi[[#This Row],[Tanggal]],"mmmm")</f>
        <v>June</v>
      </c>
      <c r="D200" s="1">
        <f>YEAR(tblTransaksi[[#This Row],[Tanggal]])</f>
        <v>2026</v>
      </c>
      <c r="E200" s="14">
        <f>MONTH(tblTransaksi[[#This Row],[Tanggal]])</f>
        <v>6</v>
      </c>
      <c r="F200" s="1" t="s">
        <v>38</v>
      </c>
      <c r="G200" s="1" t="str">
        <f>IFERROR(_xlfn.XLOOKUP(tblTransaksi[[#This Row],[Kode Produk]],Master_Data!$A$7:$A$25,Master_Data!$B$7:$B$25),"")</f>
        <v>OPPO A5 Pro</v>
      </c>
      <c r="H200" s="1" t="str">
        <f>IFERROR(_xlfn.XLOOKUP(tblTransaksi[[#This Row],[Kode Produk]],Master_Data!$A$7:$A$25,Master_Data!$C$7:$C$25),"")</f>
        <v>Entry-Level</v>
      </c>
      <c r="I200" s="1" t="s">
        <v>65</v>
      </c>
      <c r="J200" s="1" t="str">
        <f>IFERROR(_xlfn.XLOOKUP(tblTransaksi[[#This Row],[ID Sales]],Master_Data!$G$7:$G$16,Master_Data!$H$7:$H$16),"")</f>
        <v>Rizky Ramadhan</v>
      </c>
      <c r="K200" s="1" t="str">
        <f>IFERROR(_xlfn.XLOOKUP(tblTransaksi[[#This Row],[ID Sales]],Master_Data!$G$7:$G$16,Master_Data!$I$7:$I$16),"")</f>
        <v>Jakarta</v>
      </c>
      <c r="L200" s="1">
        <v>1</v>
      </c>
      <c r="M200" s="5">
        <f>IFERROR(_xlfn.XLOOKUP(tblTransaksi[[#This Row],[Kode Produk]],Master_Data!$A$7:$A$25,Master_Data!$D$7:$D$25),"")</f>
        <v>2499000</v>
      </c>
      <c r="N200" s="11">
        <v>0.15</v>
      </c>
      <c r="O200" s="5">
        <f>IF(OR(tblTransaksi[[#This Row],[Qty]]="",tblTransaksi[[#This Row],[Harga Satuan]]=""),"",tblTransaksi[[#This Row],[Qty]]*tblTransaksi[[#This Row],[Harga Satuan]]*(1-tblTransaksi[[#This Row],[Diskon (%)]]))</f>
        <v>2124150</v>
      </c>
      <c r="P200" s="1" t="s">
        <v>87</v>
      </c>
    </row>
    <row r="201" spans="1:16" x14ac:dyDescent="0.25">
      <c r="A201" s="1" t="s">
        <v>167</v>
      </c>
      <c r="B201" s="10">
        <v>46185</v>
      </c>
      <c r="C201" s="12" t="str">
        <f>TEXT(tblTransaksi[[#This Row],[Tanggal]],"mmmm")</f>
        <v>June</v>
      </c>
      <c r="D201" s="1">
        <f>YEAR(tblTransaksi[[#This Row],[Tanggal]])</f>
        <v>2026</v>
      </c>
      <c r="E201" s="14">
        <f>MONTH(tblTransaksi[[#This Row],[Tanggal]])</f>
        <v>6</v>
      </c>
      <c r="F201" s="1" t="s">
        <v>48</v>
      </c>
      <c r="G201" s="1" t="str">
        <f>IFERROR(_xlfn.XLOOKUP(tblTransaksi[[#This Row],[Kode Produk]],Master_Data!$A$7:$A$25,Master_Data!$B$7:$B$25),"")</f>
        <v>realme C75</v>
      </c>
      <c r="H201" s="1" t="str">
        <f>IFERROR(_xlfn.XLOOKUP(tblTransaksi[[#This Row],[Kode Produk]],Master_Data!$A$7:$A$25,Master_Data!$C$7:$C$25),"")</f>
        <v>Entry-Level</v>
      </c>
      <c r="I201" s="1" t="s">
        <v>62</v>
      </c>
      <c r="J201" s="1" t="str">
        <f>IFERROR(_xlfn.XLOOKUP(tblTransaksi[[#This Row],[ID Sales]],Master_Data!$G$7:$G$16,Master_Data!$H$7:$H$16),"")</f>
        <v>Andi Pratama</v>
      </c>
      <c r="K201" s="1" t="str">
        <f>IFERROR(_xlfn.XLOOKUP(tblTransaksi[[#This Row],[ID Sales]],Master_Data!$G$7:$G$16,Master_Data!$I$7:$I$16),"")</f>
        <v>Jakarta</v>
      </c>
      <c r="L201" s="1">
        <v>1</v>
      </c>
      <c r="M201" s="5">
        <f>IFERROR(_xlfn.XLOOKUP(tblTransaksi[[#This Row],[Kode Produk]],Master_Data!$A$7:$A$25,Master_Data!$D$7:$D$25),"")</f>
        <v>2299000</v>
      </c>
      <c r="N201" s="11">
        <v>0</v>
      </c>
      <c r="O201" s="5">
        <f>IF(OR(tblTransaksi[[#This Row],[Qty]]="",tblTransaksi[[#This Row],[Harga Satuan]]=""),"",tblTransaksi[[#This Row],[Qty]]*tblTransaksi[[#This Row],[Harga Satuan]]*(1-tblTransaksi[[#This Row],[Diskon (%)]]))</f>
        <v>2299000</v>
      </c>
      <c r="P201" s="1" t="s">
        <v>17</v>
      </c>
    </row>
    <row r="202" spans="1:16" x14ac:dyDescent="0.25">
      <c r="A202" s="1" t="s">
        <v>298</v>
      </c>
      <c r="B202" s="10">
        <v>46185</v>
      </c>
      <c r="C202" s="12" t="str">
        <f>TEXT(tblTransaksi[[#This Row],[Tanggal]],"mmmm")</f>
        <v>June</v>
      </c>
      <c r="D202" s="1">
        <f>YEAR(tblTransaksi[[#This Row],[Tanggal]])</f>
        <v>2026</v>
      </c>
      <c r="E202" s="14">
        <f>MONTH(tblTransaksi[[#This Row],[Tanggal]])</f>
        <v>6</v>
      </c>
      <c r="F202" s="1" t="s">
        <v>28</v>
      </c>
      <c r="G202" s="1" t="str">
        <f>IFERROR(_xlfn.XLOOKUP(tblTransaksi[[#This Row],[Kode Produk]],Master_Data!$A$7:$A$25,Master_Data!$B$7:$B$25),"")</f>
        <v>Samsung Galaxy S25</v>
      </c>
      <c r="H202" s="1" t="str">
        <f>IFERROR(_xlfn.XLOOKUP(tblTransaksi[[#This Row],[Kode Produk]],Master_Data!$A$7:$A$25,Master_Data!$C$7:$C$25),"")</f>
        <v>Flagship</v>
      </c>
      <c r="I202" s="1" t="s">
        <v>62</v>
      </c>
      <c r="J202" s="1" t="str">
        <f>IFERROR(_xlfn.XLOOKUP(tblTransaksi[[#This Row],[ID Sales]],Master_Data!$G$7:$G$16,Master_Data!$H$7:$H$16),"")</f>
        <v>Andi Pratama</v>
      </c>
      <c r="K202" s="1" t="str">
        <f>IFERROR(_xlfn.XLOOKUP(tblTransaksi[[#This Row],[ID Sales]],Master_Data!$G$7:$G$16,Master_Data!$I$7:$I$16),"")</f>
        <v>Jakarta</v>
      </c>
      <c r="L202" s="1">
        <v>2</v>
      </c>
      <c r="M202" s="5">
        <f>IFERROR(_xlfn.XLOOKUP(tblTransaksi[[#This Row],[Kode Produk]],Master_Data!$A$7:$A$25,Master_Data!$D$7:$D$25),"")</f>
        <v>14999000</v>
      </c>
      <c r="N202" s="11">
        <v>0</v>
      </c>
      <c r="O202" s="5">
        <f>IF(OR(tblTransaksi[[#This Row],[Qty]]="",tblTransaksi[[#This Row],[Harga Satuan]]=""),"",tblTransaksi[[#This Row],[Qty]]*tblTransaksi[[#This Row],[Harga Satuan]]*(1-tblTransaksi[[#This Row],[Diskon (%)]]))</f>
        <v>29998000</v>
      </c>
      <c r="P202" s="1" t="s">
        <v>87</v>
      </c>
    </row>
    <row r="203" spans="1:16" x14ac:dyDescent="0.25">
      <c r="A203" s="1" t="s">
        <v>457</v>
      </c>
      <c r="B203" s="10">
        <v>46185</v>
      </c>
      <c r="C203" s="12" t="str">
        <f>TEXT(tblTransaksi[[#This Row],[Tanggal]],"mmmm")</f>
        <v>June</v>
      </c>
      <c r="D203" s="1">
        <f>YEAR(tblTransaksi[[#This Row],[Tanggal]])</f>
        <v>2026</v>
      </c>
      <c r="E203" s="14">
        <f>MONTH(tblTransaksi[[#This Row],[Tanggal]])</f>
        <v>6</v>
      </c>
      <c r="F203" s="1" t="s">
        <v>42</v>
      </c>
      <c r="G203" s="1" t="str">
        <f>IFERROR(_xlfn.XLOOKUP(tblTransaksi[[#This Row],[Kode Produk]],Master_Data!$A$7:$A$25,Master_Data!$B$7:$B$25),"")</f>
        <v>OPPO Find X8</v>
      </c>
      <c r="H203" s="1" t="str">
        <f>IFERROR(_xlfn.XLOOKUP(tblTransaksi[[#This Row],[Kode Produk]],Master_Data!$A$7:$A$25,Master_Data!$C$7:$C$25),"")</f>
        <v>Flagship</v>
      </c>
      <c r="I203" s="1" t="s">
        <v>75</v>
      </c>
      <c r="J203" s="1" t="str">
        <f>IFERROR(_xlfn.XLOOKUP(tblTransaksi[[#This Row],[ID Sales]],Master_Data!$G$7:$G$16,Master_Data!$H$7:$H$16),"")</f>
        <v>Arif Setiawan</v>
      </c>
      <c r="K203" s="1" t="str">
        <f>IFERROR(_xlfn.XLOOKUP(tblTransaksi[[#This Row],[ID Sales]],Master_Data!$G$7:$G$16,Master_Data!$I$7:$I$16),"")</f>
        <v>Surabaya</v>
      </c>
      <c r="L203" s="1">
        <v>2</v>
      </c>
      <c r="M203" s="5">
        <f>IFERROR(_xlfn.XLOOKUP(tblTransaksi[[#This Row],[Kode Produk]],Master_Data!$A$7:$A$25,Master_Data!$D$7:$D$25),"")</f>
        <v>13999000</v>
      </c>
      <c r="N203" s="11">
        <v>0.05</v>
      </c>
      <c r="O203" s="5">
        <f>IF(OR(tblTransaksi[[#This Row],[Qty]]="",tblTransaksi[[#This Row],[Harga Satuan]]=""),"",tblTransaksi[[#This Row],[Qty]]*tblTransaksi[[#This Row],[Harga Satuan]]*(1-tblTransaksi[[#This Row],[Diskon (%)]]))</f>
        <v>26598100</v>
      </c>
      <c r="P203" s="1" t="s">
        <v>87</v>
      </c>
    </row>
    <row r="204" spans="1:16" x14ac:dyDescent="0.25">
      <c r="A204" s="1" t="s">
        <v>227</v>
      </c>
      <c r="B204" s="10">
        <v>46186</v>
      </c>
      <c r="C204" s="12" t="str">
        <f>TEXT(tblTransaksi[[#This Row],[Tanggal]],"mmmm")</f>
        <v>June</v>
      </c>
      <c r="D204" s="1">
        <f>YEAR(tblTransaksi[[#This Row],[Tanggal]])</f>
        <v>2026</v>
      </c>
      <c r="E204" s="14">
        <f>MONTH(tblTransaksi[[#This Row],[Tanggal]])</f>
        <v>6</v>
      </c>
      <c r="F204" s="1" t="s">
        <v>28</v>
      </c>
      <c r="G204" s="1" t="str">
        <f>IFERROR(_xlfn.XLOOKUP(tblTransaksi[[#This Row],[Kode Produk]],Master_Data!$A$7:$A$25,Master_Data!$B$7:$B$25),"")</f>
        <v>Samsung Galaxy S25</v>
      </c>
      <c r="H204" s="1" t="str">
        <f>IFERROR(_xlfn.XLOOKUP(tblTransaksi[[#This Row],[Kode Produk]],Master_Data!$A$7:$A$25,Master_Data!$C$7:$C$25),"")</f>
        <v>Flagship</v>
      </c>
      <c r="I204" s="1" t="s">
        <v>80</v>
      </c>
      <c r="J204" s="1" t="str">
        <f>IFERROR(_xlfn.XLOOKUP(tblTransaksi[[#This Row],[ID Sales]],Master_Data!$G$7:$G$16,Master_Data!$H$7:$H$16),"")</f>
        <v>Salsa Maharani</v>
      </c>
      <c r="K204" s="1" t="str">
        <f>IFERROR(_xlfn.XLOOKUP(tblTransaksi[[#This Row],[ID Sales]],Master_Data!$G$7:$G$16,Master_Data!$I$7:$I$16),"")</f>
        <v>Medan</v>
      </c>
      <c r="L204" s="1">
        <v>2</v>
      </c>
      <c r="M204" s="5">
        <f>IFERROR(_xlfn.XLOOKUP(tblTransaksi[[#This Row],[Kode Produk]],Master_Data!$A$7:$A$25,Master_Data!$D$7:$D$25),"")</f>
        <v>14999000</v>
      </c>
      <c r="N204" s="11">
        <v>0.05</v>
      </c>
      <c r="O204" s="5">
        <f>IF(OR(tblTransaksi[[#This Row],[Qty]]="",tblTransaksi[[#This Row],[Harga Satuan]]=""),"",tblTransaksi[[#This Row],[Qty]]*tblTransaksi[[#This Row],[Harga Satuan]]*(1-tblTransaksi[[#This Row],[Diskon (%)]]))</f>
        <v>28498100</v>
      </c>
      <c r="P204" s="1" t="s">
        <v>18</v>
      </c>
    </row>
    <row r="205" spans="1:16" x14ac:dyDescent="0.25">
      <c r="A205" s="1" t="s">
        <v>238</v>
      </c>
      <c r="B205" s="10">
        <v>46186</v>
      </c>
      <c r="C205" s="12" t="str">
        <f>TEXT(tblTransaksi[[#This Row],[Tanggal]],"mmmm")</f>
        <v>June</v>
      </c>
      <c r="D205" s="1">
        <f>YEAR(tblTransaksi[[#This Row],[Tanggal]])</f>
        <v>2026</v>
      </c>
      <c r="E205" s="14">
        <f>MONTH(tblTransaksi[[#This Row],[Tanggal]])</f>
        <v>6</v>
      </c>
      <c r="F205" s="1" t="s">
        <v>33</v>
      </c>
      <c r="G205" s="1" t="str">
        <f>IFERROR(_xlfn.XLOOKUP(tblTransaksi[[#This Row],[Kode Produk]],Master_Data!$A$7:$A$25,Master_Data!$B$7:$B$25),"")</f>
        <v>Xiaomi Redmi Note 14</v>
      </c>
      <c r="H205" s="1" t="str">
        <f>IFERROR(_xlfn.XLOOKUP(tblTransaksi[[#This Row],[Kode Produk]],Master_Data!$A$7:$A$25,Master_Data!$C$7:$C$25),"")</f>
        <v>Mid-Range</v>
      </c>
      <c r="I205" s="1" t="s">
        <v>80</v>
      </c>
      <c r="J205" s="1" t="str">
        <f>IFERROR(_xlfn.XLOOKUP(tblTransaksi[[#This Row],[ID Sales]],Master_Data!$G$7:$G$16,Master_Data!$H$7:$H$16),"")</f>
        <v>Salsa Maharani</v>
      </c>
      <c r="K205" s="1" t="str">
        <f>IFERROR(_xlfn.XLOOKUP(tblTransaksi[[#This Row],[ID Sales]],Master_Data!$G$7:$G$16,Master_Data!$I$7:$I$16),"")</f>
        <v>Medan</v>
      </c>
      <c r="L205" s="1">
        <v>2</v>
      </c>
      <c r="M205" s="5">
        <f>IFERROR(_xlfn.XLOOKUP(tblTransaksi[[#This Row],[Kode Produk]],Master_Data!$A$7:$A$25,Master_Data!$D$7:$D$25),"")</f>
        <v>2799000</v>
      </c>
      <c r="N205" s="11">
        <v>0</v>
      </c>
      <c r="O205" s="5">
        <f>IF(OR(tblTransaksi[[#This Row],[Qty]]="",tblTransaksi[[#This Row],[Harga Satuan]]=""),"",tblTransaksi[[#This Row],[Qty]]*tblTransaksi[[#This Row],[Harga Satuan]]*(1-tblTransaksi[[#This Row],[Diskon (%)]]))</f>
        <v>5598000</v>
      </c>
      <c r="P205" s="1" t="s">
        <v>87</v>
      </c>
    </row>
    <row r="206" spans="1:16" x14ac:dyDescent="0.25">
      <c r="A206" s="1" t="s">
        <v>434</v>
      </c>
      <c r="B206" s="10">
        <v>46186</v>
      </c>
      <c r="C206" s="12" t="str">
        <f>TEXT(tblTransaksi[[#This Row],[Tanggal]],"mmmm")</f>
        <v>June</v>
      </c>
      <c r="D206" s="1">
        <f>YEAR(tblTransaksi[[#This Row],[Tanggal]])</f>
        <v>2026</v>
      </c>
      <c r="E206" s="14">
        <f>MONTH(tblTransaksi[[#This Row],[Tanggal]])</f>
        <v>6</v>
      </c>
      <c r="F206" s="1" t="s">
        <v>23</v>
      </c>
      <c r="G206" s="1" t="str">
        <f>IFERROR(_xlfn.XLOOKUP(tblTransaksi[[#This Row],[Kode Produk]],Master_Data!$A$7:$A$25,Master_Data!$B$7:$B$25),"")</f>
        <v>Samsung Galaxy A16 5G</v>
      </c>
      <c r="H206" s="1" t="str">
        <f>IFERROR(_xlfn.XLOOKUP(tblTransaksi[[#This Row],[Kode Produk]],Master_Data!$A$7:$A$25,Master_Data!$C$7:$C$25),"")</f>
        <v>Mid-Range</v>
      </c>
      <c r="I206" s="1" t="s">
        <v>77</v>
      </c>
      <c r="J206" s="1" t="str">
        <f>IFERROR(_xlfn.XLOOKUP(tblTransaksi[[#This Row],[ID Sales]],Master_Data!$G$7:$G$16,Master_Data!$H$7:$H$16),"")</f>
        <v>Nadia Putri</v>
      </c>
      <c r="K206" s="1" t="str">
        <f>IFERROR(_xlfn.XLOOKUP(tblTransaksi[[#This Row],[ID Sales]],Master_Data!$G$7:$G$16,Master_Data!$I$7:$I$16),"")</f>
        <v>Medan</v>
      </c>
      <c r="L206" s="1">
        <v>1</v>
      </c>
      <c r="M206" s="5">
        <f>IFERROR(_xlfn.XLOOKUP(tblTransaksi[[#This Row],[Kode Produk]],Master_Data!$A$7:$A$25,Master_Data!$D$7:$D$25),"")</f>
        <v>3199000</v>
      </c>
      <c r="N206" s="11">
        <v>0</v>
      </c>
      <c r="O206" s="5">
        <f>IF(OR(tblTransaksi[[#This Row],[Qty]]="",tblTransaksi[[#This Row],[Harga Satuan]]=""),"",tblTransaksi[[#This Row],[Qty]]*tblTransaksi[[#This Row],[Harga Satuan]]*(1-tblTransaksi[[#This Row],[Diskon (%)]]))</f>
        <v>3199000</v>
      </c>
      <c r="P206" s="1" t="s">
        <v>87</v>
      </c>
    </row>
    <row r="207" spans="1:16" x14ac:dyDescent="0.25">
      <c r="A207" s="1" t="s">
        <v>112</v>
      </c>
      <c r="B207" s="10">
        <v>46187</v>
      </c>
      <c r="C207" s="12" t="str">
        <f>TEXT(tblTransaksi[[#This Row],[Tanggal]],"mmmm")</f>
        <v>June</v>
      </c>
      <c r="D207" s="1">
        <f>YEAR(tblTransaksi[[#This Row],[Tanggal]])</f>
        <v>2026</v>
      </c>
      <c r="E207" s="14">
        <f>MONTH(tblTransaksi[[#This Row],[Tanggal]])</f>
        <v>6</v>
      </c>
      <c r="F207" s="1" t="s">
        <v>48</v>
      </c>
      <c r="G207" s="1" t="str">
        <f>IFERROR(_xlfn.XLOOKUP(tblTransaksi[[#This Row],[Kode Produk]],Master_Data!$A$7:$A$25,Master_Data!$B$7:$B$25),"")</f>
        <v>realme C75</v>
      </c>
      <c r="H207" s="1" t="str">
        <f>IFERROR(_xlfn.XLOOKUP(tblTransaksi[[#This Row],[Kode Produk]],Master_Data!$A$7:$A$25,Master_Data!$C$7:$C$25),"")</f>
        <v>Entry-Level</v>
      </c>
      <c r="I207" s="1" t="s">
        <v>85</v>
      </c>
      <c r="J207" s="1" t="str">
        <f>IFERROR(_xlfn.XLOOKUP(tblTransaksi[[#This Row],[ID Sales]],Master_Data!$G$7:$G$16,Master_Data!$H$7:$H$16),"")</f>
        <v>Aulia Rahman</v>
      </c>
      <c r="K207" s="1" t="str">
        <f>IFERROR(_xlfn.XLOOKUP(tblTransaksi[[#This Row],[ID Sales]],Master_Data!$G$7:$G$16,Master_Data!$I$7:$I$16),"")</f>
        <v>Palembang</v>
      </c>
      <c r="L207" s="1">
        <v>3</v>
      </c>
      <c r="M207" s="5">
        <f>IFERROR(_xlfn.XLOOKUP(tblTransaksi[[#This Row],[Kode Produk]],Master_Data!$A$7:$A$25,Master_Data!$D$7:$D$25),"")</f>
        <v>2299000</v>
      </c>
      <c r="N207" s="11">
        <v>0</v>
      </c>
      <c r="O207" s="5">
        <f>IF(OR(tblTransaksi[[#This Row],[Qty]]="",tblTransaksi[[#This Row],[Harga Satuan]]=""),"",tblTransaksi[[#This Row],[Qty]]*tblTransaksi[[#This Row],[Harga Satuan]]*(1-tblTransaksi[[#This Row],[Diskon (%)]]))</f>
        <v>6897000</v>
      </c>
      <c r="P207" s="1" t="s">
        <v>87</v>
      </c>
    </row>
    <row r="208" spans="1:16" x14ac:dyDescent="0.25">
      <c r="A208" s="1" t="s">
        <v>211</v>
      </c>
      <c r="B208" s="10">
        <v>46187</v>
      </c>
      <c r="C208" s="12" t="str">
        <f>TEXT(tblTransaksi[[#This Row],[Tanggal]],"mmmm")</f>
        <v>June</v>
      </c>
      <c r="D208" s="1">
        <f>YEAR(tblTransaksi[[#This Row],[Tanggal]])</f>
        <v>2026</v>
      </c>
      <c r="E208" s="14">
        <f>MONTH(tblTransaksi[[#This Row],[Tanggal]])</f>
        <v>6</v>
      </c>
      <c r="F208" s="1" t="s">
        <v>52</v>
      </c>
      <c r="G208" s="1" t="str">
        <f>IFERROR(_xlfn.XLOOKUP(tblTransaksi[[#This Row],[Kode Produk]],Master_Data!$A$7:$A$25,Master_Data!$B$7:$B$25),"")</f>
        <v>Infinix Hot 50</v>
      </c>
      <c r="H208" s="1" t="str">
        <f>IFERROR(_xlfn.XLOOKUP(tblTransaksi[[#This Row],[Kode Produk]],Master_Data!$A$7:$A$25,Master_Data!$C$7:$C$25),"")</f>
        <v>Entry-Level</v>
      </c>
      <c r="I208" s="1" t="s">
        <v>70</v>
      </c>
      <c r="J208" s="1" t="str">
        <f>IFERROR(_xlfn.XLOOKUP(tblTransaksi[[#This Row],[ID Sales]],Master_Data!$G$7:$G$16,Master_Data!$H$7:$H$16),"")</f>
        <v>Fajar Nugroho</v>
      </c>
      <c r="K208" s="1" t="str">
        <f>IFERROR(_xlfn.XLOOKUP(tblTransaksi[[#This Row],[ID Sales]],Master_Data!$G$7:$G$16,Master_Data!$I$7:$I$16),"")</f>
        <v>Bandung</v>
      </c>
      <c r="L208" s="1">
        <v>1</v>
      </c>
      <c r="M208" s="5">
        <f>IFERROR(_xlfn.XLOOKUP(tblTransaksi[[#This Row],[Kode Produk]],Master_Data!$A$7:$A$25,Master_Data!$D$7:$D$25),"")</f>
        <v>1699000</v>
      </c>
      <c r="N208" s="11">
        <v>0</v>
      </c>
      <c r="O208" s="5">
        <f>IF(OR(tblTransaksi[[#This Row],[Qty]]="",tblTransaksi[[#This Row],[Harga Satuan]]=""),"",tblTransaksi[[#This Row],[Qty]]*tblTransaksi[[#This Row],[Harga Satuan]]*(1-tblTransaksi[[#This Row],[Diskon (%)]]))</f>
        <v>1699000</v>
      </c>
      <c r="P208" s="1" t="s">
        <v>87</v>
      </c>
    </row>
    <row r="209" spans="1:16" x14ac:dyDescent="0.25">
      <c r="A209" s="1" t="s">
        <v>341</v>
      </c>
      <c r="B209" s="10">
        <v>46187</v>
      </c>
      <c r="C209" s="12" t="str">
        <f>TEXT(tblTransaksi[[#This Row],[Tanggal]],"mmmm")</f>
        <v>June</v>
      </c>
      <c r="D209" s="1">
        <f>YEAR(tblTransaksi[[#This Row],[Tanggal]])</f>
        <v>2026</v>
      </c>
      <c r="E209" s="14">
        <f>MONTH(tblTransaksi[[#This Row],[Tanggal]])</f>
        <v>6</v>
      </c>
      <c r="F209" s="1" t="s">
        <v>26</v>
      </c>
      <c r="G209" s="1" t="str">
        <f>IFERROR(_xlfn.XLOOKUP(tblTransaksi[[#This Row],[Kode Produk]],Master_Data!$A$7:$A$25,Master_Data!$B$7:$B$25),"")</f>
        <v>Samsung Galaxy A36 5G</v>
      </c>
      <c r="H209" s="1" t="str">
        <f>IFERROR(_xlfn.XLOOKUP(tblTransaksi[[#This Row],[Kode Produk]],Master_Data!$A$7:$A$25,Master_Data!$C$7:$C$25),"")</f>
        <v>Mid-Range</v>
      </c>
      <c r="I209" s="1" t="s">
        <v>72</v>
      </c>
      <c r="J209" s="1" t="str">
        <f>IFERROR(_xlfn.XLOOKUP(tblTransaksi[[#This Row],[ID Sales]],Master_Data!$G$7:$G$16,Master_Data!$H$7:$H$16),"")</f>
        <v>Kevin Wijaya</v>
      </c>
      <c r="K209" s="1" t="str">
        <f>IFERROR(_xlfn.XLOOKUP(tblTransaksi[[#This Row],[ID Sales]],Master_Data!$G$7:$G$16,Master_Data!$I$7:$I$16),"")</f>
        <v>Surabaya</v>
      </c>
      <c r="L209" s="1">
        <v>2</v>
      </c>
      <c r="M209" s="5">
        <f>IFERROR(_xlfn.XLOOKUP(tblTransaksi[[#This Row],[Kode Produk]],Master_Data!$A$7:$A$25,Master_Data!$D$7:$D$25),"")</f>
        <v>5199000</v>
      </c>
      <c r="N209" s="11">
        <v>0.05</v>
      </c>
      <c r="O209" s="5">
        <f>IF(OR(tblTransaksi[[#This Row],[Qty]]="",tblTransaksi[[#This Row],[Harga Satuan]]=""),"",tblTransaksi[[#This Row],[Qty]]*tblTransaksi[[#This Row],[Harga Satuan]]*(1-tblTransaksi[[#This Row],[Diskon (%)]]))</f>
        <v>9878100</v>
      </c>
      <c r="P209" s="1" t="s">
        <v>18</v>
      </c>
    </row>
    <row r="210" spans="1:16" x14ac:dyDescent="0.25">
      <c r="A210" s="1" t="s">
        <v>554</v>
      </c>
      <c r="B210" s="10">
        <v>46187</v>
      </c>
      <c r="C210" s="12" t="str">
        <f>TEXT(tblTransaksi[[#This Row],[Tanggal]],"mmmm")</f>
        <v>June</v>
      </c>
      <c r="D210" s="1">
        <f>YEAR(tblTransaksi[[#This Row],[Tanggal]])</f>
        <v>2026</v>
      </c>
      <c r="E210" s="14">
        <f>MONTH(tblTransaksi[[#This Row],[Tanggal]])</f>
        <v>6</v>
      </c>
      <c r="F210" s="1" t="s">
        <v>56</v>
      </c>
      <c r="G210" s="1" t="str">
        <f>IFERROR(_xlfn.XLOOKUP(tblTransaksi[[#This Row],[Kode Produk]],Master_Data!$A$7:$A$25,Master_Data!$B$7:$B$25),"")</f>
        <v>iPhone 13</v>
      </c>
      <c r="H210" s="1" t="str">
        <f>IFERROR(_xlfn.XLOOKUP(tblTransaksi[[#This Row],[Kode Produk]],Master_Data!$A$7:$A$25,Master_Data!$C$7:$C$25),"")</f>
        <v>Upper Mid-Range</v>
      </c>
      <c r="I210" s="1" t="s">
        <v>70</v>
      </c>
      <c r="J210" s="1" t="str">
        <f>IFERROR(_xlfn.XLOOKUP(tblTransaksi[[#This Row],[ID Sales]],Master_Data!$G$7:$G$16,Master_Data!$H$7:$H$16),"")</f>
        <v>Fajar Nugroho</v>
      </c>
      <c r="K210" s="1" t="str">
        <f>IFERROR(_xlfn.XLOOKUP(tblTransaksi[[#This Row],[ID Sales]],Master_Data!$G$7:$G$16,Master_Data!$I$7:$I$16),"")</f>
        <v>Bandung</v>
      </c>
      <c r="L210" s="1">
        <v>4</v>
      </c>
      <c r="M210" s="5">
        <f>IFERROR(_xlfn.XLOOKUP(tblTransaksi[[#This Row],[Kode Produk]],Master_Data!$A$7:$A$25,Master_Data!$D$7:$D$25),"")</f>
        <v>8499000</v>
      </c>
      <c r="N210" s="11">
        <v>0.1</v>
      </c>
      <c r="O210" s="5">
        <f>IF(OR(tblTransaksi[[#This Row],[Qty]]="",tblTransaksi[[#This Row],[Harga Satuan]]=""),"",tblTransaksi[[#This Row],[Qty]]*tblTransaksi[[#This Row],[Harga Satuan]]*(1-tblTransaksi[[#This Row],[Diskon (%)]]))</f>
        <v>30596400</v>
      </c>
      <c r="P210" s="1" t="s">
        <v>18</v>
      </c>
    </row>
    <row r="211" spans="1:16" x14ac:dyDescent="0.25">
      <c r="A211" s="1" t="s">
        <v>274</v>
      </c>
      <c r="B211" s="10">
        <v>46188</v>
      </c>
      <c r="C211" s="12" t="str">
        <f>TEXT(tblTransaksi[[#This Row],[Tanggal]],"mmmm")</f>
        <v>June</v>
      </c>
      <c r="D211" s="1">
        <f>YEAR(tblTransaksi[[#This Row],[Tanggal]])</f>
        <v>2026</v>
      </c>
      <c r="E211" s="14">
        <f>MONTH(tblTransaksi[[#This Row],[Tanggal]])</f>
        <v>6</v>
      </c>
      <c r="F211" s="1" t="s">
        <v>44</v>
      </c>
      <c r="G211" s="1" t="str">
        <f>IFERROR(_xlfn.XLOOKUP(tblTransaksi[[#This Row],[Kode Produk]],Master_Data!$A$7:$A$25,Master_Data!$B$7:$B$25),"")</f>
        <v>vivo Y29</v>
      </c>
      <c r="H211" s="1" t="str">
        <f>IFERROR(_xlfn.XLOOKUP(tblTransaksi[[#This Row],[Kode Produk]],Master_Data!$A$7:$A$25,Master_Data!$C$7:$C$25),"")</f>
        <v>Entry-Level</v>
      </c>
      <c r="I211" s="1" t="s">
        <v>67</v>
      </c>
      <c r="J211" s="1" t="str">
        <f>IFERROR(_xlfn.XLOOKUP(tblTransaksi[[#This Row],[ID Sales]],Master_Data!$G$7:$G$16,Master_Data!$H$7:$H$16),"")</f>
        <v>Dimas Saputra</v>
      </c>
      <c r="K211" s="1" t="str">
        <f>IFERROR(_xlfn.XLOOKUP(tblTransaksi[[#This Row],[ID Sales]],Master_Data!$G$7:$G$16,Master_Data!$I$7:$I$16),"")</f>
        <v>Bandung</v>
      </c>
      <c r="L211" s="1">
        <v>2</v>
      </c>
      <c r="M211" s="5">
        <f>IFERROR(_xlfn.XLOOKUP(tblTransaksi[[#This Row],[Kode Produk]],Master_Data!$A$7:$A$25,Master_Data!$D$7:$D$25),"")</f>
        <v>2399000</v>
      </c>
      <c r="N211" s="11">
        <v>0.05</v>
      </c>
      <c r="O211" s="5">
        <f>IF(OR(tblTransaksi[[#This Row],[Qty]]="",tblTransaksi[[#This Row],[Harga Satuan]]=""),"",tblTransaksi[[#This Row],[Qty]]*tblTransaksi[[#This Row],[Harga Satuan]]*(1-tblTransaksi[[#This Row],[Diskon (%)]]))</f>
        <v>4558100</v>
      </c>
      <c r="P211" s="1" t="s">
        <v>17</v>
      </c>
    </row>
    <row r="212" spans="1:16" x14ac:dyDescent="0.25">
      <c r="A212" s="1" t="s">
        <v>570</v>
      </c>
      <c r="B212" s="10">
        <v>46188</v>
      </c>
      <c r="C212" s="12" t="str">
        <f>TEXT(tblTransaksi[[#This Row],[Tanggal]],"mmmm")</f>
        <v>June</v>
      </c>
      <c r="D212" s="1">
        <f>YEAR(tblTransaksi[[#This Row],[Tanggal]])</f>
        <v>2026</v>
      </c>
      <c r="E212" s="14">
        <f>MONTH(tblTransaksi[[#This Row],[Tanggal]])</f>
        <v>6</v>
      </c>
      <c r="F212" s="1" t="s">
        <v>48</v>
      </c>
      <c r="G212" s="1" t="str">
        <f>IFERROR(_xlfn.XLOOKUP(tblTransaksi[[#This Row],[Kode Produk]],Master_Data!$A$7:$A$25,Master_Data!$B$7:$B$25),"")</f>
        <v>realme C75</v>
      </c>
      <c r="H212" s="1" t="str">
        <f>IFERROR(_xlfn.XLOOKUP(tblTransaksi[[#This Row],[Kode Produk]],Master_Data!$A$7:$A$25,Master_Data!$C$7:$C$25),"")</f>
        <v>Entry-Level</v>
      </c>
      <c r="I212" s="1" t="s">
        <v>65</v>
      </c>
      <c r="J212" s="1" t="str">
        <f>IFERROR(_xlfn.XLOOKUP(tblTransaksi[[#This Row],[ID Sales]],Master_Data!$G$7:$G$16,Master_Data!$H$7:$H$16),"")</f>
        <v>Rizky Ramadhan</v>
      </c>
      <c r="K212" s="1" t="str">
        <f>IFERROR(_xlfn.XLOOKUP(tblTransaksi[[#This Row],[ID Sales]],Master_Data!$G$7:$G$16,Master_Data!$I$7:$I$16),"")</f>
        <v>Jakarta</v>
      </c>
      <c r="L212" s="1">
        <v>1</v>
      </c>
      <c r="M212" s="5">
        <f>IFERROR(_xlfn.XLOOKUP(tblTransaksi[[#This Row],[Kode Produk]],Master_Data!$A$7:$A$25,Master_Data!$D$7:$D$25),"")</f>
        <v>2299000</v>
      </c>
      <c r="N212" s="11">
        <v>0.05</v>
      </c>
      <c r="O212" s="5">
        <f>IF(OR(tblTransaksi[[#This Row],[Qty]]="",tblTransaksi[[#This Row],[Harga Satuan]]=""),"",tblTransaksi[[#This Row],[Qty]]*tblTransaksi[[#This Row],[Harga Satuan]]*(1-tblTransaksi[[#This Row],[Diskon (%)]]))</f>
        <v>2184050</v>
      </c>
      <c r="P212" s="1" t="s">
        <v>19</v>
      </c>
    </row>
    <row r="213" spans="1:16" x14ac:dyDescent="0.25">
      <c r="A213" s="1" t="s">
        <v>205</v>
      </c>
      <c r="B213" s="10">
        <v>46190</v>
      </c>
      <c r="C213" s="12" t="str">
        <f>TEXT(tblTransaksi[[#This Row],[Tanggal]],"mmmm")</f>
        <v>June</v>
      </c>
      <c r="D213" s="1">
        <f>YEAR(tblTransaksi[[#This Row],[Tanggal]])</f>
        <v>2026</v>
      </c>
      <c r="E213" s="14">
        <f>MONTH(tblTransaksi[[#This Row],[Tanggal]])</f>
        <v>6</v>
      </c>
      <c r="F213" s="1" t="s">
        <v>52</v>
      </c>
      <c r="G213" s="1" t="str">
        <f>IFERROR(_xlfn.XLOOKUP(tblTransaksi[[#This Row],[Kode Produk]],Master_Data!$A$7:$A$25,Master_Data!$B$7:$B$25),"")</f>
        <v>Infinix Hot 50</v>
      </c>
      <c r="H213" s="1" t="str">
        <f>IFERROR(_xlfn.XLOOKUP(tblTransaksi[[#This Row],[Kode Produk]],Master_Data!$A$7:$A$25,Master_Data!$C$7:$C$25),"")</f>
        <v>Entry-Level</v>
      </c>
      <c r="I213" s="1" t="s">
        <v>75</v>
      </c>
      <c r="J213" s="1" t="str">
        <f>IFERROR(_xlfn.XLOOKUP(tblTransaksi[[#This Row],[ID Sales]],Master_Data!$G$7:$G$16,Master_Data!$H$7:$H$16),"")</f>
        <v>Arif Setiawan</v>
      </c>
      <c r="K213" s="1" t="str">
        <f>IFERROR(_xlfn.XLOOKUP(tblTransaksi[[#This Row],[ID Sales]],Master_Data!$G$7:$G$16,Master_Data!$I$7:$I$16),"")</f>
        <v>Surabaya</v>
      </c>
      <c r="L213" s="1">
        <v>1</v>
      </c>
      <c r="M213" s="5">
        <f>IFERROR(_xlfn.XLOOKUP(tblTransaksi[[#This Row],[Kode Produk]],Master_Data!$A$7:$A$25,Master_Data!$D$7:$D$25),"")</f>
        <v>1699000</v>
      </c>
      <c r="N213" s="11">
        <v>0</v>
      </c>
      <c r="O213" s="5">
        <f>IF(OR(tblTransaksi[[#This Row],[Qty]]="",tblTransaksi[[#This Row],[Harga Satuan]]=""),"",tblTransaksi[[#This Row],[Qty]]*tblTransaksi[[#This Row],[Harga Satuan]]*(1-tblTransaksi[[#This Row],[Diskon (%)]]))</f>
        <v>1699000</v>
      </c>
      <c r="P213" s="1" t="s">
        <v>18</v>
      </c>
    </row>
    <row r="214" spans="1:16" x14ac:dyDescent="0.25">
      <c r="A214" s="1" t="s">
        <v>343</v>
      </c>
      <c r="B214" s="10">
        <v>46190</v>
      </c>
      <c r="C214" s="12" t="str">
        <f>TEXT(tblTransaksi[[#This Row],[Tanggal]],"mmmm")</f>
        <v>June</v>
      </c>
      <c r="D214" s="1">
        <f>YEAR(tblTransaksi[[#This Row],[Tanggal]])</f>
        <v>2026</v>
      </c>
      <c r="E214" s="14">
        <f>MONTH(tblTransaksi[[#This Row],[Tanggal]])</f>
        <v>6</v>
      </c>
      <c r="F214" s="1" t="s">
        <v>33</v>
      </c>
      <c r="G214" s="1" t="str">
        <f>IFERROR(_xlfn.XLOOKUP(tblTransaksi[[#This Row],[Kode Produk]],Master_Data!$A$7:$A$25,Master_Data!$B$7:$B$25),"")</f>
        <v>Xiaomi Redmi Note 14</v>
      </c>
      <c r="H214" s="1" t="str">
        <f>IFERROR(_xlfn.XLOOKUP(tblTransaksi[[#This Row],[Kode Produk]],Master_Data!$A$7:$A$25,Master_Data!$C$7:$C$25),"")</f>
        <v>Mid-Range</v>
      </c>
      <c r="I214" s="1" t="s">
        <v>75</v>
      </c>
      <c r="J214" s="1" t="str">
        <f>IFERROR(_xlfn.XLOOKUP(tblTransaksi[[#This Row],[ID Sales]],Master_Data!$G$7:$G$16,Master_Data!$H$7:$H$16),"")</f>
        <v>Arif Setiawan</v>
      </c>
      <c r="K214" s="1" t="str">
        <f>IFERROR(_xlfn.XLOOKUP(tblTransaksi[[#This Row],[ID Sales]],Master_Data!$G$7:$G$16,Master_Data!$I$7:$I$16),"")</f>
        <v>Surabaya</v>
      </c>
      <c r="L214" s="1">
        <v>3</v>
      </c>
      <c r="M214" s="5">
        <f>IFERROR(_xlfn.XLOOKUP(tblTransaksi[[#This Row],[Kode Produk]],Master_Data!$A$7:$A$25,Master_Data!$D$7:$D$25),"")</f>
        <v>2799000</v>
      </c>
      <c r="N214" s="11">
        <v>0.05</v>
      </c>
      <c r="O214" s="5">
        <f>IF(OR(tblTransaksi[[#This Row],[Qty]]="",tblTransaksi[[#This Row],[Harga Satuan]]=""),"",tblTransaksi[[#This Row],[Qty]]*tblTransaksi[[#This Row],[Harga Satuan]]*(1-tblTransaksi[[#This Row],[Diskon (%)]]))</f>
        <v>7977150</v>
      </c>
      <c r="P214" s="1" t="s">
        <v>18</v>
      </c>
    </row>
    <row r="215" spans="1:16" x14ac:dyDescent="0.25">
      <c r="A215" s="1" t="s">
        <v>509</v>
      </c>
      <c r="B215" s="10">
        <v>46190</v>
      </c>
      <c r="C215" s="12" t="str">
        <f>TEXT(tblTransaksi[[#This Row],[Tanggal]],"mmmm")</f>
        <v>June</v>
      </c>
      <c r="D215" s="1">
        <f>YEAR(tblTransaksi[[#This Row],[Tanggal]])</f>
        <v>2026</v>
      </c>
      <c r="E215" s="14">
        <f>MONTH(tblTransaksi[[#This Row],[Tanggal]])</f>
        <v>6</v>
      </c>
      <c r="F215" s="1" t="s">
        <v>31</v>
      </c>
      <c r="G215" s="1" t="str">
        <f>IFERROR(_xlfn.XLOOKUP(tblTransaksi[[#This Row],[Kode Produk]],Master_Data!$A$7:$A$25,Master_Data!$B$7:$B$25),"")</f>
        <v>Xiaomi Redmi 14C</v>
      </c>
      <c r="H215" s="1" t="str">
        <f>IFERROR(_xlfn.XLOOKUP(tblTransaksi[[#This Row],[Kode Produk]],Master_Data!$A$7:$A$25,Master_Data!$C$7:$C$25),"")</f>
        <v>Entry-Level</v>
      </c>
      <c r="I215" s="1" t="s">
        <v>85</v>
      </c>
      <c r="J215" s="1" t="str">
        <f>IFERROR(_xlfn.XLOOKUP(tblTransaksi[[#This Row],[ID Sales]],Master_Data!$G$7:$G$16,Master_Data!$H$7:$H$16),"")</f>
        <v>Aulia Rahman</v>
      </c>
      <c r="K215" s="1" t="str">
        <f>IFERROR(_xlfn.XLOOKUP(tblTransaksi[[#This Row],[ID Sales]],Master_Data!$G$7:$G$16,Master_Data!$I$7:$I$16),"")</f>
        <v>Palembang</v>
      </c>
      <c r="L215" s="1">
        <v>1</v>
      </c>
      <c r="M215" s="5">
        <f>IFERROR(_xlfn.XLOOKUP(tblTransaksi[[#This Row],[Kode Produk]],Master_Data!$A$7:$A$25,Master_Data!$D$7:$D$25),"")</f>
        <v>1499000</v>
      </c>
      <c r="N215" s="11">
        <v>0</v>
      </c>
      <c r="O215" s="5">
        <f>IF(OR(tblTransaksi[[#This Row],[Qty]]="",tblTransaksi[[#This Row],[Harga Satuan]]=""),"",tblTransaksi[[#This Row],[Qty]]*tblTransaksi[[#This Row],[Harga Satuan]]*(1-tblTransaksi[[#This Row],[Diskon (%)]]))</f>
        <v>1499000</v>
      </c>
      <c r="P215" s="1" t="s">
        <v>87</v>
      </c>
    </row>
    <row r="216" spans="1:16" x14ac:dyDescent="0.25">
      <c r="A216" s="1" t="s">
        <v>129</v>
      </c>
      <c r="B216" s="10">
        <v>46191</v>
      </c>
      <c r="C216" s="12" t="str">
        <f>TEXT(tblTransaksi[[#This Row],[Tanggal]],"mmmm")</f>
        <v>June</v>
      </c>
      <c r="D216" s="1">
        <f>YEAR(tblTransaksi[[#This Row],[Tanggal]])</f>
        <v>2026</v>
      </c>
      <c r="E216" s="14">
        <f>MONTH(tblTransaksi[[#This Row],[Tanggal]])</f>
        <v>6</v>
      </c>
      <c r="F216" s="1" t="s">
        <v>60</v>
      </c>
      <c r="G216" s="1" t="str">
        <f>IFERROR(_xlfn.XLOOKUP(tblTransaksi[[#This Row],[Kode Produk]],Master_Data!$A$7:$A$25,Master_Data!$B$7:$B$25),"")</f>
        <v>iPhone 16</v>
      </c>
      <c r="H216" s="1" t="str">
        <f>IFERROR(_xlfn.XLOOKUP(tblTransaksi[[#This Row],[Kode Produk]],Master_Data!$A$7:$A$25,Master_Data!$C$7:$C$25),"")</f>
        <v>Flagship</v>
      </c>
      <c r="I216" s="1" t="s">
        <v>80</v>
      </c>
      <c r="J216" s="1" t="str">
        <f>IFERROR(_xlfn.XLOOKUP(tblTransaksi[[#This Row],[ID Sales]],Master_Data!$G$7:$G$16,Master_Data!$H$7:$H$16),"")</f>
        <v>Salsa Maharani</v>
      </c>
      <c r="K216" s="1" t="str">
        <f>IFERROR(_xlfn.XLOOKUP(tblTransaksi[[#This Row],[ID Sales]],Master_Data!$G$7:$G$16,Master_Data!$I$7:$I$16),"")</f>
        <v>Medan</v>
      </c>
      <c r="L216" s="1">
        <v>1</v>
      </c>
      <c r="M216" s="5">
        <f>IFERROR(_xlfn.XLOOKUP(tblTransaksi[[#This Row],[Kode Produk]],Master_Data!$A$7:$A$25,Master_Data!$D$7:$D$25),"")</f>
        <v>14999000</v>
      </c>
      <c r="N216" s="11">
        <v>0.05</v>
      </c>
      <c r="O216" s="5">
        <f>IF(OR(tblTransaksi[[#This Row],[Qty]]="",tblTransaksi[[#This Row],[Harga Satuan]]=""),"",tblTransaksi[[#This Row],[Qty]]*tblTransaksi[[#This Row],[Harga Satuan]]*(1-tblTransaksi[[#This Row],[Diskon (%)]]))</f>
        <v>14249050</v>
      </c>
      <c r="P216" s="1" t="s">
        <v>17</v>
      </c>
    </row>
    <row r="217" spans="1:16" x14ac:dyDescent="0.25">
      <c r="A217" s="1" t="s">
        <v>530</v>
      </c>
      <c r="B217" s="10">
        <v>46191</v>
      </c>
      <c r="C217" s="12" t="str">
        <f>TEXT(tblTransaksi[[#This Row],[Tanggal]],"mmmm")</f>
        <v>June</v>
      </c>
      <c r="D217" s="1">
        <f>YEAR(tblTransaksi[[#This Row],[Tanggal]])</f>
        <v>2026</v>
      </c>
      <c r="E217" s="14">
        <f>MONTH(tblTransaksi[[#This Row],[Tanggal]])</f>
        <v>6</v>
      </c>
      <c r="F217" s="1" t="s">
        <v>50</v>
      </c>
      <c r="G217" s="1" t="str">
        <f>IFERROR(_xlfn.XLOOKUP(tblTransaksi[[#This Row],[Kode Produk]],Master_Data!$A$7:$A$25,Master_Data!$B$7:$B$25),"")</f>
        <v>realme 14 Pro 5G</v>
      </c>
      <c r="H217" s="1" t="str">
        <f>IFERROR(_xlfn.XLOOKUP(tblTransaksi[[#This Row],[Kode Produk]],Master_Data!$A$7:$A$25,Master_Data!$C$7:$C$25),"")</f>
        <v>Mid-Range</v>
      </c>
      <c r="I217" s="1" t="s">
        <v>77</v>
      </c>
      <c r="J217" s="1" t="str">
        <f>IFERROR(_xlfn.XLOOKUP(tblTransaksi[[#This Row],[ID Sales]],Master_Data!$G$7:$G$16,Master_Data!$H$7:$H$16),"")</f>
        <v>Nadia Putri</v>
      </c>
      <c r="K217" s="1" t="str">
        <f>IFERROR(_xlfn.XLOOKUP(tblTransaksi[[#This Row],[ID Sales]],Master_Data!$G$7:$G$16,Master_Data!$I$7:$I$16),"")</f>
        <v>Medan</v>
      </c>
      <c r="L217" s="1">
        <v>1</v>
      </c>
      <c r="M217" s="5">
        <f>IFERROR(_xlfn.XLOOKUP(tblTransaksi[[#This Row],[Kode Produk]],Master_Data!$A$7:$A$25,Master_Data!$D$7:$D$25),"")</f>
        <v>5499000</v>
      </c>
      <c r="N217" s="11">
        <v>0.1</v>
      </c>
      <c r="O217" s="5">
        <f>IF(OR(tblTransaksi[[#This Row],[Qty]]="",tblTransaksi[[#This Row],[Harga Satuan]]=""),"",tblTransaksi[[#This Row],[Qty]]*tblTransaksi[[#This Row],[Harga Satuan]]*(1-tblTransaksi[[#This Row],[Diskon (%)]]))</f>
        <v>4949100</v>
      </c>
      <c r="P217" s="1" t="s">
        <v>87</v>
      </c>
    </row>
    <row r="218" spans="1:16" x14ac:dyDescent="0.25">
      <c r="A218" s="1" t="s">
        <v>192</v>
      </c>
      <c r="B218" s="10">
        <v>46192</v>
      </c>
      <c r="C218" s="12" t="str">
        <f>TEXT(tblTransaksi[[#This Row],[Tanggal]],"mmmm")</f>
        <v>June</v>
      </c>
      <c r="D218" s="1">
        <f>YEAR(tblTransaksi[[#This Row],[Tanggal]])</f>
        <v>2026</v>
      </c>
      <c r="E218" s="14">
        <f>MONTH(tblTransaksi[[#This Row],[Tanggal]])</f>
        <v>6</v>
      </c>
      <c r="F218" s="1" t="s">
        <v>48</v>
      </c>
      <c r="G218" s="1" t="str">
        <f>IFERROR(_xlfn.XLOOKUP(tblTransaksi[[#This Row],[Kode Produk]],Master_Data!$A$7:$A$25,Master_Data!$B$7:$B$25),"")</f>
        <v>realme C75</v>
      </c>
      <c r="H218" s="1" t="str">
        <f>IFERROR(_xlfn.XLOOKUP(tblTransaksi[[#This Row],[Kode Produk]],Master_Data!$A$7:$A$25,Master_Data!$C$7:$C$25),"")</f>
        <v>Entry-Level</v>
      </c>
      <c r="I218" s="1" t="s">
        <v>65</v>
      </c>
      <c r="J218" s="1" t="str">
        <f>IFERROR(_xlfn.XLOOKUP(tblTransaksi[[#This Row],[ID Sales]],Master_Data!$G$7:$G$16,Master_Data!$H$7:$H$16),"")</f>
        <v>Rizky Ramadhan</v>
      </c>
      <c r="K218" s="1" t="str">
        <f>IFERROR(_xlfn.XLOOKUP(tblTransaksi[[#This Row],[ID Sales]],Master_Data!$G$7:$G$16,Master_Data!$I$7:$I$16),"")</f>
        <v>Jakarta</v>
      </c>
      <c r="L218" s="1">
        <v>2</v>
      </c>
      <c r="M218" s="5">
        <f>IFERROR(_xlfn.XLOOKUP(tblTransaksi[[#This Row],[Kode Produk]],Master_Data!$A$7:$A$25,Master_Data!$D$7:$D$25),"")</f>
        <v>2299000</v>
      </c>
      <c r="N218" s="11">
        <v>0.05</v>
      </c>
      <c r="O218" s="5">
        <f>IF(OR(tblTransaksi[[#This Row],[Qty]]="",tblTransaksi[[#This Row],[Harga Satuan]]=""),"",tblTransaksi[[#This Row],[Qty]]*tblTransaksi[[#This Row],[Harga Satuan]]*(1-tblTransaksi[[#This Row],[Diskon (%)]]))</f>
        <v>4368100</v>
      </c>
      <c r="P218" s="1" t="s">
        <v>87</v>
      </c>
    </row>
    <row r="219" spans="1:16" x14ac:dyDescent="0.25">
      <c r="A219" s="1" t="s">
        <v>384</v>
      </c>
      <c r="B219" s="10">
        <v>46192</v>
      </c>
      <c r="C219" s="12" t="str">
        <f>TEXT(tblTransaksi[[#This Row],[Tanggal]],"mmmm")</f>
        <v>June</v>
      </c>
      <c r="D219" s="1">
        <f>YEAR(tblTransaksi[[#This Row],[Tanggal]])</f>
        <v>2026</v>
      </c>
      <c r="E219" s="14">
        <f>MONTH(tblTransaksi[[#This Row],[Tanggal]])</f>
        <v>6</v>
      </c>
      <c r="F219" s="1" t="s">
        <v>26</v>
      </c>
      <c r="G219" s="1" t="str">
        <f>IFERROR(_xlfn.XLOOKUP(tblTransaksi[[#This Row],[Kode Produk]],Master_Data!$A$7:$A$25,Master_Data!$B$7:$B$25),"")</f>
        <v>Samsung Galaxy A36 5G</v>
      </c>
      <c r="H219" s="1" t="str">
        <f>IFERROR(_xlfn.XLOOKUP(tblTransaksi[[#This Row],[Kode Produk]],Master_Data!$A$7:$A$25,Master_Data!$C$7:$C$25),"")</f>
        <v>Mid-Range</v>
      </c>
      <c r="I219" s="1" t="s">
        <v>75</v>
      </c>
      <c r="J219" s="1" t="str">
        <f>IFERROR(_xlfn.XLOOKUP(tblTransaksi[[#This Row],[ID Sales]],Master_Data!$G$7:$G$16,Master_Data!$H$7:$H$16),"")</f>
        <v>Arif Setiawan</v>
      </c>
      <c r="K219" s="1" t="str">
        <f>IFERROR(_xlfn.XLOOKUP(tblTransaksi[[#This Row],[ID Sales]],Master_Data!$G$7:$G$16,Master_Data!$I$7:$I$16),"")</f>
        <v>Surabaya</v>
      </c>
      <c r="L219" s="1">
        <v>1</v>
      </c>
      <c r="M219" s="5">
        <f>IFERROR(_xlfn.XLOOKUP(tblTransaksi[[#This Row],[Kode Produk]],Master_Data!$A$7:$A$25,Master_Data!$D$7:$D$25),"")</f>
        <v>5199000</v>
      </c>
      <c r="N219" s="11">
        <v>0.15</v>
      </c>
      <c r="O219" s="5">
        <f>IF(OR(tblTransaksi[[#This Row],[Qty]]="",tblTransaksi[[#This Row],[Harga Satuan]]=""),"",tblTransaksi[[#This Row],[Qty]]*tblTransaksi[[#This Row],[Harga Satuan]]*(1-tblTransaksi[[#This Row],[Diskon (%)]]))</f>
        <v>4419150</v>
      </c>
      <c r="P219" s="1" t="s">
        <v>87</v>
      </c>
    </row>
    <row r="220" spans="1:16" x14ac:dyDescent="0.25">
      <c r="A220" s="1" t="s">
        <v>401</v>
      </c>
      <c r="B220" s="10">
        <v>46192</v>
      </c>
      <c r="C220" s="12" t="str">
        <f>TEXT(tblTransaksi[[#This Row],[Tanggal]],"mmmm")</f>
        <v>June</v>
      </c>
      <c r="D220" s="1">
        <f>YEAR(tblTransaksi[[#This Row],[Tanggal]])</f>
        <v>2026</v>
      </c>
      <c r="E220" s="14">
        <f>MONTH(tblTransaksi[[#This Row],[Tanggal]])</f>
        <v>6</v>
      </c>
      <c r="F220" s="1" t="s">
        <v>42</v>
      </c>
      <c r="G220" s="1" t="str">
        <f>IFERROR(_xlfn.XLOOKUP(tblTransaksi[[#This Row],[Kode Produk]],Master_Data!$A$7:$A$25,Master_Data!$B$7:$B$25),"")</f>
        <v>OPPO Find X8</v>
      </c>
      <c r="H220" s="1" t="str">
        <f>IFERROR(_xlfn.XLOOKUP(tblTransaksi[[#This Row],[Kode Produk]],Master_Data!$A$7:$A$25,Master_Data!$C$7:$C$25),"")</f>
        <v>Flagship</v>
      </c>
      <c r="I220" s="1" t="s">
        <v>72</v>
      </c>
      <c r="J220" s="1" t="str">
        <f>IFERROR(_xlfn.XLOOKUP(tblTransaksi[[#This Row],[ID Sales]],Master_Data!$G$7:$G$16,Master_Data!$H$7:$H$16),"")</f>
        <v>Kevin Wijaya</v>
      </c>
      <c r="K220" s="1" t="str">
        <f>IFERROR(_xlfn.XLOOKUP(tblTransaksi[[#This Row],[ID Sales]],Master_Data!$G$7:$G$16,Master_Data!$I$7:$I$16),"")</f>
        <v>Surabaya</v>
      </c>
      <c r="L220" s="1">
        <v>1</v>
      </c>
      <c r="M220" s="5">
        <f>IFERROR(_xlfn.XLOOKUP(tblTransaksi[[#This Row],[Kode Produk]],Master_Data!$A$7:$A$25,Master_Data!$D$7:$D$25),"")</f>
        <v>13999000</v>
      </c>
      <c r="N220" s="11">
        <v>0.05</v>
      </c>
      <c r="O220" s="5">
        <f>IF(OR(tblTransaksi[[#This Row],[Qty]]="",tblTransaksi[[#This Row],[Harga Satuan]]=""),"",tblTransaksi[[#This Row],[Qty]]*tblTransaksi[[#This Row],[Harga Satuan]]*(1-tblTransaksi[[#This Row],[Diskon (%)]]))</f>
        <v>13299050</v>
      </c>
      <c r="P220" s="1" t="s">
        <v>87</v>
      </c>
    </row>
    <row r="221" spans="1:16" x14ac:dyDescent="0.25">
      <c r="A221" s="1" t="s">
        <v>420</v>
      </c>
      <c r="B221" s="10">
        <v>46193</v>
      </c>
      <c r="C221" s="12" t="str">
        <f>TEXT(tblTransaksi[[#This Row],[Tanggal]],"mmmm")</f>
        <v>June</v>
      </c>
      <c r="D221" s="1">
        <f>YEAR(tblTransaksi[[#This Row],[Tanggal]])</f>
        <v>2026</v>
      </c>
      <c r="E221" s="14">
        <f>MONTH(tblTransaksi[[#This Row],[Tanggal]])</f>
        <v>6</v>
      </c>
      <c r="F221" s="1" t="s">
        <v>40</v>
      </c>
      <c r="G221" s="1" t="str">
        <f>IFERROR(_xlfn.XLOOKUP(tblTransaksi[[#This Row],[Kode Produk]],Master_Data!$A$7:$A$25,Master_Data!$B$7:$B$25),"")</f>
        <v>OPPO Reno 14</v>
      </c>
      <c r="H221" s="1" t="str">
        <f>IFERROR(_xlfn.XLOOKUP(tblTransaksi[[#This Row],[Kode Produk]],Master_Data!$A$7:$A$25,Master_Data!$C$7:$C$25),"")</f>
        <v>Mid-Range</v>
      </c>
      <c r="I221" s="1" t="s">
        <v>85</v>
      </c>
      <c r="J221" s="1" t="str">
        <f>IFERROR(_xlfn.XLOOKUP(tblTransaksi[[#This Row],[ID Sales]],Master_Data!$G$7:$G$16,Master_Data!$H$7:$H$16),"")</f>
        <v>Aulia Rahman</v>
      </c>
      <c r="K221" s="1" t="str">
        <f>IFERROR(_xlfn.XLOOKUP(tblTransaksi[[#This Row],[ID Sales]],Master_Data!$G$7:$G$16,Master_Data!$I$7:$I$16),"")</f>
        <v>Palembang</v>
      </c>
      <c r="L221" s="1">
        <v>2</v>
      </c>
      <c r="M221" s="5">
        <f>IFERROR(_xlfn.XLOOKUP(tblTransaksi[[#This Row],[Kode Produk]],Master_Data!$A$7:$A$25,Master_Data!$D$7:$D$25),"")</f>
        <v>7499000</v>
      </c>
      <c r="N221" s="11">
        <v>0</v>
      </c>
      <c r="O221" s="5">
        <f>IF(OR(tblTransaksi[[#This Row],[Qty]]="",tblTransaksi[[#This Row],[Harga Satuan]]=""),"",tblTransaksi[[#This Row],[Qty]]*tblTransaksi[[#This Row],[Harga Satuan]]*(1-tblTransaksi[[#This Row],[Diskon (%)]]))</f>
        <v>14998000</v>
      </c>
      <c r="P221" s="1" t="s">
        <v>17</v>
      </c>
    </row>
    <row r="222" spans="1:16" x14ac:dyDescent="0.25">
      <c r="A222" s="1" t="s">
        <v>246</v>
      </c>
      <c r="B222" s="10">
        <v>46194</v>
      </c>
      <c r="C222" s="12" t="str">
        <f>TEXT(tblTransaksi[[#This Row],[Tanggal]],"mmmm")</f>
        <v>June</v>
      </c>
      <c r="D222" s="1">
        <f>YEAR(tblTransaksi[[#This Row],[Tanggal]])</f>
        <v>2026</v>
      </c>
      <c r="E222" s="14">
        <f>MONTH(tblTransaksi[[#This Row],[Tanggal]])</f>
        <v>6</v>
      </c>
      <c r="F222" s="1" t="s">
        <v>42</v>
      </c>
      <c r="G222" s="1" t="str">
        <f>IFERROR(_xlfn.XLOOKUP(tblTransaksi[[#This Row],[Kode Produk]],Master_Data!$A$7:$A$25,Master_Data!$B$7:$B$25),"")</f>
        <v>OPPO Find X8</v>
      </c>
      <c r="H222" s="1" t="str">
        <f>IFERROR(_xlfn.XLOOKUP(tblTransaksi[[#This Row],[Kode Produk]],Master_Data!$A$7:$A$25,Master_Data!$C$7:$C$25),"")</f>
        <v>Flagship</v>
      </c>
      <c r="I222" s="1" t="s">
        <v>77</v>
      </c>
      <c r="J222" s="1" t="str">
        <f>IFERROR(_xlfn.XLOOKUP(tblTransaksi[[#This Row],[ID Sales]],Master_Data!$G$7:$G$16,Master_Data!$H$7:$H$16),"")</f>
        <v>Nadia Putri</v>
      </c>
      <c r="K222" s="1" t="str">
        <f>IFERROR(_xlfn.XLOOKUP(tblTransaksi[[#This Row],[ID Sales]],Master_Data!$G$7:$G$16,Master_Data!$I$7:$I$16),"")</f>
        <v>Medan</v>
      </c>
      <c r="L222" s="1">
        <v>4</v>
      </c>
      <c r="M222" s="5">
        <f>IFERROR(_xlfn.XLOOKUP(tblTransaksi[[#This Row],[Kode Produk]],Master_Data!$A$7:$A$25,Master_Data!$D$7:$D$25),"")</f>
        <v>13999000</v>
      </c>
      <c r="N222" s="11">
        <v>0</v>
      </c>
      <c r="O222" s="5">
        <f>IF(OR(tblTransaksi[[#This Row],[Qty]]="",tblTransaksi[[#This Row],[Harga Satuan]]=""),"",tblTransaksi[[#This Row],[Qty]]*tblTransaksi[[#This Row],[Harga Satuan]]*(1-tblTransaksi[[#This Row],[Diskon (%)]]))</f>
        <v>55996000</v>
      </c>
      <c r="P222" s="1" t="s">
        <v>17</v>
      </c>
    </row>
    <row r="223" spans="1:16" x14ac:dyDescent="0.25">
      <c r="A223" s="1" t="s">
        <v>484</v>
      </c>
      <c r="B223" s="10">
        <v>46194</v>
      </c>
      <c r="C223" s="12" t="str">
        <f>TEXT(tblTransaksi[[#This Row],[Tanggal]],"mmmm")</f>
        <v>June</v>
      </c>
      <c r="D223" s="1">
        <f>YEAR(tblTransaksi[[#This Row],[Tanggal]])</f>
        <v>2026</v>
      </c>
      <c r="E223" s="14">
        <f>MONTH(tblTransaksi[[#This Row],[Tanggal]])</f>
        <v>6</v>
      </c>
      <c r="F223" s="1" t="s">
        <v>40</v>
      </c>
      <c r="G223" s="1" t="str">
        <f>IFERROR(_xlfn.XLOOKUP(tblTransaksi[[#This Row],[Kode Produk]],Master_Data!$A$7:$A$25,Master_Data!$B$7:$B$25),"")</f>
        <v>OPPO Reno 14</v>
      </c>
      <c r="H223" s="1" t="str">
        <f>IFERROR(_xlfn.XLOOKUP(tblTransaksi[[#This Row],[Kode Produk]],Master_Data!$A$7:$A$25,Master_Data!$C$7:$C$25),"")</f>
        <v>Mid-Range</v>
      </c>
      <c r="I223" s="1" t="s">
        <v>82</v>
      </c>
      <c r="J223" s="1" t="str">
        <f>IFERROR(_xlfn.XLOOKUP(tblTransaksi[[#This Row],[ID Sales]],Master_Data!$G$7:$G$16,Master_Data!$H$7:$H$16),"")</f>
        <v>Reza Maulana</v>
      </c>
      <c r="K223" s="1" t="str">
        <f>IFERROR(_xlfn.XLOOKUP(tblTransaksi[[#This Row],[ID Sales]],Master_Data!$G$7:$G$16,Master_Data!$I$7:$I$16),"")</f>
        <v>Palembang</v>
      </c>
      <c r="L223" s="1">
        <v>2</v>
      </c>
      <c r="M223" s="5">
        <f>IFERROR(_xlfn.XLOOKUP(tblTransaksi[[#This Row],[Kode Produk]],Master_Data!$A$7:$A$25,Master_Data!$D$7:$D$25),"")</f>
        <v>7499000</v>
      </c>
      <c r="N223" s="11">
        <v>0.05</v>
      </c>
      <c r="O223" s="5">
        <f>IF(OR(tblTransaksi[[#This Row],[Qty]]="",tblTransaksi[[#This Row],[Harga Satuan]]=""),"",tblTransaksi[[#This Row],[Qty]]*tblTransaksi[[#This Row],[Harga Satuan]]*(1-tblTransaksi[[#This Row],[Diskon (%)]]))</f>
        <v>14248100</v>
      </c>
      <c r="P223" s="1" t="s">
        <v>19</v>
      </c>
    </row>
    <row r="224" spans="1:16" x14ac:dyDescent="0.25">
      <c r="A224" s="1" t="s">
        <v>587</v>
      </c>
      <c r="B224" s="10">
        <v>46194</v>
      </c>
      <c r="C224" s="12" t="str">
        <f>TEXT(tblTransaksi[[#This Row],[Tanggal]],"mmmm")</f>
        <v>June</v>
      </c>
      <c r="D224" s="1">
        <f>YEAR(tblTransaksi[[#This Row],[Tanggal]])</f>
        <v>2026</v>
      </c>
      <c r="E224" s="14">
        <f>MONTH(tblTransaksi[[#This Row],[Tanggal]])</f>
        <v>6</v>
      </c>
      <c r="F224" s="1" t="s">
        <v>40</v>
      </c>
      <c r="G224" s="1" t="str">
        <f>IFERROR(_xlfn.XLOOKUP(tblTransaksi[[#This Row],[Kode Produk]],Master_Data!$A$7:$A$25,Master_Data!$B$7:$B$25),"")</f>
        <v>OPPO Reno 14</v>
      </c>
      <c r="H224" s="1" t="str">
        <f>IFERROR(_xlfn.XLOOKUP(tblTransaksi[[#This Row],[Kode Produk]],Master_Data!$A$7:$A$25,Master_Data!$C$7:$C$25),"")</f>
        <v>Mid-Range</v>
      </c>
      <c r="I224" s="1" t="s">
        <v>80</v>
      </c>
      <c r="J224" s="1" t="str">
        <f>IFERROR(_xlfn.XLOOKUP(tblTransaksi[[#This Row],[ID Sales]],Master_Data!$G$7:$G$16,Master_Data!$H$7:$H$16),"")</f>
        <v>Salsa Maharani</v>
      </c>
      <c r="K224" s="1" t="str">
        <f>IFERROR(_xlfn.XLOOKUP(tblTransaksi[[#This Row],[ID Sales]],Master_Data!$G$7:$G$16,Master_Data!$I$7:$I$16),"")</f>
        <v>Medan</v>
      </c>
      <c r="L224" s="1">
        <v>2</v>
      </c>
      <c r="M224" s="5">
        <f>IFERROR(_xlfn.XLOOKUP(tblTransaksi[[#This Row],[Kode Produk]],Master_Data!$A$7:$A$25,Master_Data!$D$7:$D$25),"")</f>
        <v>7499000</v>
      </c>
      <c r="N224" s="11">
        <v>0</v>
      </c>
      <c r="O224" s="5">
        <f>IF(OR(tblTransaksi[[#This Row],[Qty]]="",tblTransaksi[[#This Row],[Harga Satuan]]=""),"",tblTransaksi[[#This Row],[Qty]]*tblTransaksi[[#This Row],[Harga Satuan]]*(1-tblTransaksi[[#This Row],[Diskon (%)]]))</f>
        <v>14998000</v>
      </c>
      <c r="P224" s="1" t="s">
        <v>19</v>
      </c>
    </row>
    <row r="225" spans="1:16" x14ac:dyDescent="0.25">
      <c r="A225" s="1" t="s">
        <v>270</v>
      </c>
      <c r="B225" s="10">
        <v>46196</v>
      </c>
      <c r="C225" s="12" t="str">
        <f>TEXT(tblTransaksi[[#This Row],[Tanggal]],"mmmm")</f>
        <v>June</v>
      </c>
      <c r="D225" s="1">
        <f>YEAR(tblTransaksi[[#This Row],[Tanggal]])</f>
        <v>2026</v>
      </c>
      <c r="E225" s="14">
        <f>MONTH(tblTransaksi[[#This Row],[Tanggal]])</f>
        <v>6</v>
      </c>
      <c r="F225" s="1" t="s">
        <v>50</v>
      </c>
      <c r="G225" s="1" t="str">
        <f>IFERROR(_xlfn.XLOOKUP(tblTransaksi[[#This Row],[Kode Produk]],Master_Data!$A$7:$A$25,Master_Data!$B$7:$B$25),"")</f>
        <v>realme 14 Pro 5G</v>
      </c>
      <c r="H225" s="1" t="str">
        <f>IFERROR(_xlfn.XLOOKUP(tblTransaksi[[#This Row],[Kode Produk]],Master_Data!$A$7:$A$25,Master_Data!$C$7:$C$25),"")</f>
        <v>Mid-Range</v>
      </c>
      <c r="I225" s="1" t="s">
        <v>67</v>
      </c>
      <c r="J225" s="1" t="str">
        <f>IFERROR(_xlfn.XLOOKUP(tblTransaksi[[#This Row],[ID Sales]],Master_Data!$G$7:$G$16,Master_Data!$H$7:$H$16),"")</f>
        <v>Dimas Saputra</v>
      </c>
      <c r="K225" s="1" t="str">
        <f>IFERROR(_xlfn.XLOOKUP(tblTransaksi[[#This Row],[ID Sales]],Master_Data!$G$7:$G$16,Master_Data!$I$7:$I$16),"")</f>
        <v>Bandung</v>
      </c>
      <c r="L225" s="1">
        <v>1</v>
      </c>
      <c r="M225" s="5">
        <f>IFERROR(_xlfn.XLOOKUP(tblTransaksi[[#This Row],[Kode Produk]],Master_Data!$A$7:$A$25,Master_Data!$D$7:$D$25),"")</f>
        <v>5499000</v>
      </c>
      <c r="N225" s="11">
        <v>0</v>
      </c>
      <c r="O225" s="5">
        <f>IF(OR(tblTransaksi[[#This Row],[Qty]]="",tblTransaksi[[#This Row],[Harga Satuan]]=""),"",tblTransaksi[[#This Row],[Qty]]*tblTransaksi[[#This Row],[Harga Satuan]]*(1-tblTransaksi[[#This Row],[Diskon (%)]]))</f>
        <v>5499000</v>
      </c>
      <c r="P225" s="1" t="s">
        <v>18</v>
      </c>
    </row>
    <row r="226" spans="1:16" x14ac:dyDescent="0.25">
      <c r="A226" s="1" t="s">
        <v>426</v>
      </c>
      <c r="B226" s="10">
        <v>46196</v>
      </c>
      <c r="C226" s="12" t="str">
        <f>TEXT(tblTransaksi[[#This Row],[Tanggal]],"mmmm")</f>
        <v>June</v>
      </c>
      <c r="D226" s="1">
        <f>YEAR(tblTransaksi[[#This Row],[Tanggal]])</f>
        <v>2026</v>
      </c>
      <c r="E226" s="14">
        <f>MONTH(tblTransaksi[[#This Row],[Tanggal]])</f>
        <v>6</v>
      </c>
      <c r="F226" s="1" t="s">
        <v>54</v>
      </c>
      <c r="G226" s="1" t="str">
        <f>IFERROR(_xlfn.XLOOKUP(tblTransaksi[[#This Row],[Kode Produk]],Master_Data!$A$7:$A$25,Master_Data!$B$7:$B$25),"")</f>
        <v>Infinix Note 50 Pro</v>
      </c>
      <c r="H226" s="1" t="str">
        <f>IFERROR(_xlfn.XLOOKUP(tblTransaksi[[#This Row],[Kode Produk]],Master_Data!$A$7:$A$25,Master_Data!$C$7:$C$25),"")</f>
        <v>Mid-Range</v>
      </c>
      <c r="I226" s="1" t="s">
        <v>72</v>
      </c>
      <c r="J226" s="1" t="str">
        <f>IFERROR(_xlfn.XLOOKUP(tblTransaksi[[#This Row],[ID Sales]],Master_Data!$G$7:$G$16,Master_Data!$H$7:$H$16),"")</f>
        <v>Kevin Wijaya</v>
      </c>
      <c r="K226" s="1" t="str">
        <f>IFERROR(_xlfn.XLOOKUP(tblTransaksi[[#This Row],[ID Sales]],Master_Data!$G$7:$G$16,Master_Data!$I$7:$I$16),"")</f>
        <v>Surabaya</v>
      </c>
      <c r="L226" s="1">
        <v>2</v>
      </c>
      <c r="M226" s="5">
        <f>IFERROR(_xlfn.XLOOKUP(tblTransaksi[[#This Row],[Kode Produk]],Master_Data!$A$7:$A$25,Master_Data!$D$7:$D$25),"")</f>
        <v>3199000</v>
      </c>
      <c r="N226" s="11">
        <v>0</v>
      </c>
      <c r="O226" s="5">
        <f>IF(OR(tblTransaksi[[#This Row],[Qty]]="",tblTransaksi[[#This Row],[Harga Satuan]]=""),"",tblTransaksi[[#This Row],[Qty]]*tblTransaksi[[#This Row],[Harga Satuan]]*(1-tblTransaksi[[#This Row],[Diskon (%)]]))</f>
        <v>6398000</v>
      </c>
      <c r="P226" s="1" t="s">
        <v>18</v>
      </c>
    </row>
    <row r="227" spans="1:16" x14ac:dyDescent="0.25">
      <c r="A227" s="1" t="s">
        <v>108</v>
      </c>
      <c r="B227" s="10">
        <v>46197</v>
      </c>
      <c r="C227" s="12" t="str">
        <f>TEXT(tblTransaksi[[#This Row],[Tanggal]],"mmmm")</f>
        <v>June</v>
      </c>
      <c r="D227" s="1">
        <f>YEAR(tblTransaksi[[#This Row],[Tanggal]])</f>
        <v>2026</v>
      </c>
      <c r="E227" s="14">
        <f>MONTH(tblTransaksi[[#This Row],[Tanggal]])</f>
        <v>6</v>
      </c>
      <c r="F227" s="1" t="s">
        <v>60</v>
      </c>
      <c r="G227" s="1" t="str">
        <f>IFERROR(_xlfn.XLOOKUP(tblTransaksi[[#This Row],[Kode Produk]],Master_Data!$A$7:$A$25,Master_Data!$B$7:$B$25),"")</f>
        <v>iPhone 16</v>
      </c>
      <c r="H227" s="1" t="str">
        <f>IFERROR(_xlfn.XLOOKUP(tblTransaksi[[#This Row],[Kode Produk]],Master_Data!$A$7:$A$25,Master_Data!$C$7:$C$25),"")</f>
        <v>Flagship</v>
      </c>
      <c r="I227" s="1" t="s">
        <v>67</v>
      </c>
      <c r="J227" s="1" t="str">
        <f>IFERROR(_xlfn.XLOOKUP(tblTransaksi[[#This Row],[ID Sales]],Master_Data!$G$7:$G$16,Master_Data!$H$7:$H$16),"")</f>
        <v>Dimas Saputra</v>
      </c>
      <c r="K227" s="1" t="str">
        <f>IFERROR(_xlfn.XLOOKUP(tblTransaksi[[#This Row],[ID Sales]],Master_Data!$G$7:$G$16,Master_Data!$I$7:$I$16),"")</f>
        <v>Bandung</v>
      </c>
      <c r="L227" s="1">
        <v>5</v>
      </c>
      <c r="M227" s="5">
        <f>IFERROR(_xlfn.XLOOKUP(tblTransaksi[[#This Row],[Kode Produk]],Master_Data!$A$7:$A$25,Master_Data!$D$7:$D$25),"")</f>
        <v>14999000</v>
      </c>
      <c r="N227" s="11">
        <v>0</v>
      </c>
      <c r="O227" s="5">
        <f>IF(OR(tblTransaksi[[#This Row],[Qty]]="",tblTransaksi[[#This Row],[Harga Satuan]]=""),"",tblTransaksi[[#This Row],[Qty]]*tblTransaksi[[#This Row],[Harga Satuan]]*(1-tblTransaksi[[#This Row],[Diskon (%)]]))</f>
        <v>74995000</v>
      </c>
      <c r="P227" s="1" t="s">
        <v>19</v>
      </c>
    </row>
    <row r="228" spans="1:16" x14ac:dyDescent="0.25">
      <c r="A228" s="1" t="s">
        <v>449</v>
      </c>
      <c r="B228" s="10">
        <v>46197</v>
      </c>
      <c r="C228" s="12" t="str">
        <f>TEXT(tblTransaksi[[#This Row],[Tanggal]],"mmmm")</f>
        <v>June</v>
      </c>
      <c r="D228" s="1">
        <f>YEAR(tblTransaksi[[#This Row],[Tanggal]])</f>
        <v>2026</v>
      </c>
      <c r="E228" s="14">
        <f>MONTH(tblTransaksi[[#This Row],[Tanggal]])</f>
        <v>6</v>
      </c>
      <c r="F228" s="1" t="s">
        <v>56</v>
      </c>
      <c r="G228" s="1" t="str">
        <f>IFERROR(_xlfn.XLOOKUP(tblTransaksi[[#This Row],[Kode Produk]],Master_Data!$A$7:$A$25,Master_Data!$B$7:$B$25),"")</f>
        <v>iPhone 13</v>
      </c>
      <c r="H228" s="1" t="str">
        <f>IFERROR(_xlfn.XLOOKUP(tblTransaksi[[#This Row],[Kode Produk]],Master_Data!$A$7:$A$25,Master_Data!$C$7:$C$25),"")</f>
        <v>Upper Mid-Range</v>
      </c>
      <c r="I228" s="1" t="s">
        <v>77</v>
      </c>
      <c r="J228" s="1" t="str">
        <f>IFERROR(_xlfn.XLOOKUP(tblTransaksi[[#This Row],[ID Sales]],Master_Data!$G$7:$G$16,Master_Data!$H$7:$H$16),"")</f>
        <v>Nadia Putri</v>
      </c>
      <c r="K228" s="1" t="str">
        <f>IFERROR(_xlfn.XLOOKUP(tblTransaksi[[#This Row],[ID Sales]],Master_Data!$G$7:$G$16,Master_Data!$I$7:$I$16),"")</f>
        <v>Medan</v>
      </c>
      <c r="L228" s="1">
        <v>1</v>
      </c>
      <c r="M228" s="5">
        <f>IFERROR(_xlfn.XLOOKUP(tblTransaksi[[#This Row],[Kode Produk]],Master_Data!$A$7:$A$25,Master_Data!$D$7:$D$25),"")</f>
        <v>8499000</v>
      </c>
      <c r="N228" s="11">
        <v>0.05</v>
      </c>
      <c r="O228" s="5">
        <f>IF(OR(tblTransaksi[[#This Row],[Qty]]="",tblTransaksi[[#This Row],[Harga Satuan]]=""),"",tblTransaksi[[#This Row],[Qty]]*tblTransaksi[[#This Row],[Harga Satuan]]*(1-tblTransaksi[[#This Row],[Diskon (%)]]))</f>
        <v>8074050</v>
      </c>
      <c r="P228" s="1" t="s">
        <v>18</v>
      </c>
    </row>
    <row r="229" spans="1:16" x14ac:dyDescent="0.25">
      <c r="A229" s="1" t="s">
        <v>360</v>
      </c>
      <c r="B229" s="10">
        <v>46198</v>
      </c>
      <c r="C229" s="12" t="str">
        <f>TEXT(tblTransaksi[[#This Row],[Tanggal]],"mmmm")</f>
        <v>June</v>
      </c>
      <c r="D229" s="1">
        <f>YEAR(tblTransaksi[[#This Row],[Tanggal]])</f>
        <v>2026</v>
      </c>
      <c r="E229" s="14">
        <f>MONTH(tblTransaksi[[#This Row],[Tanggal]])</f>
        <v>6</v>
      </c>
      <c r="F229" s="1" t="s">
        <v>26</v>
      </c>
      <c r="G229" s="1" t="str">
        <f>IFERROR(_xlfn.XLOOKUP(tblTransaksi[[#This Row],[Kode Produk]],Master_Data!$A$7:$A$25,Master_Data!$B$7:$B$25),"")</f>
        <v>Samsung Galaxy A36 5G</v>
      </c>
      <c r="H229" s="1" t="str">
        <f>IFERROR(_xlfn.XLOOKUP(tblTransaksi[[#This Row],[Kode Produk]],Master_Data!$A$7:$A$25,Master_Data!$C$7:$C$25),"")</f>
        <v>Mid-Range</v>
      </c>
      <c r="I229" s="1" t="s">
        <v>85</v>
      </c>
      <c r="J229" s="1" t="str">
        <f>IFERROR(_xlfn.XLOOKUP(tblTransaksi[[#This Row],[ID Sales]],Master_Data!$G$7:$G$16,Master_Data!$H$7:$H$16),"")</f>
        <v>Aulia Rahman</v>
      </c>
      <c r="K229" s="1" t="str">
        <f>IFERROR(_xlfn.XLOOKUP(tblTransaksi[[#This Row],[ID Sales]],Master_Data!$G$7:$G$16,Master_Data!$I$7:$I$16),"")</f>
        <v>Palembang</v>
      </c>
      <c r="L229" s="1">
        <v>2</v>
      </c>
      <c r="M229" s="5">
        <f>IFERROR(_xlfn.XLOOKUP(tblTransaksi[[#This Row],[Kode Produk]],Master_Data!$A$7:$A$25,Master_Data!$D$7:$D$25),"")</f>
        <v>5199000</v>
      </c>
      <c r="N229" s="11">
        <v>0.15</v>
      </c>
      <c r="O229" s="5">
        <f>IF(OR(tblTransaksi[[#This Row],[Qty]]="",tblTransaksi[[#This Row],[Harga Satuan]]=""),"",tblTransaksi[[#This Row],[Qty]]*tblTransaksi[[#This Row],[Harga Satuan]]*(1-tblTransaksi[[#This Row],[Diskon (%)]]))</f>
        <v>8838300</v>
      </c>
      <c r="P229" s="1" t="s">
        <v>87</v>
      </c>
    </row>
    <row r="230" spans="1:16" x14ac:dyDescent="0.25">
      <c r="A230" s="1" t="s">
        <v>304</v>
      </c>
      <c r="B230" s="10">
        <v>46200</v>
      </c>
      <c r="C230" s="12" t="str">
        <f>TEXT(tblTransaksi[[#This Row],[Tanggal]],"mmmm")</f>
        <v>June</v>
      </c>
      <c r="D230" s="1">
        <f>YEAR(tblTransaksi[[#This Row],[Tanggal]])</f>
        <v>2026</v>
      </c>
      <c r="E230" s="14">
        <f>MONTH(tblTransaksi[[#This Row],[Tanggal]])</f>
        <v>6</v>
      </c>
      <c r="F230" s="1" t="s">
        <v>56</v>
      </c>
      <c r="G230" s="1" t="str">
        <f>IFERROR(_xlfn.XLOOKUP(tblTransaksi[[#This Row],[Kode Produk]],Master_Data!$A$7:$A$25,Master_Data!$B$7:$B$25),"")</f>
        <v>iPhone 13</v>
      </c>
      <c r="H230" s="1" t="str">
        <f>IFERROR(_xlfn.XLOOKUP(tblTransaksi[[#This Row],[Kode Produk]],Master_Data!$A$7:$A$25,Master_Data!$C$7:$C$25),"")</f>
        <v>Upper Mid-Range</v>
      </c>
      <c r="I230" s="1" t="s">
        <v>72</v>
      </c>
      <c r="J230" s="1" t="str">
        <f>IFERROR(_xlfn.XLOOKUP(tblTransaksi[[#This Row],[ID Sales]],Master_Data!$G$7:$G$16,Master_Data!$H$7:$H$16),"")</f>
        <v>Kevin Wijaya</v>
      </c>
      <c r="K230" s="1" t="str">
        <f>IFERROR(_xlfn.XLOOKUP(tblTransaksi[[#This Row],[ID Sales]],Master_Data!$G$7:$G$16,Master_Data!$I$7:$I$16),"")</f>
        <v>Surabaya</v>
      </c>
      <c r="L230" s="1">
        <v>2</v>
      </c>
      <c r="M230" s="5">
        <f>IFERROR(_xlfn.XLOOKUP(tblTransaksi[[#This Row],[Kode Produk]],Master_Data!$A$7:$A$25,Master_Data!$D$7:$D$25),"")</f>
        <v>8499000</v>
      </c>
      <c r="N230" s="11">
        <v>0</v>
      </c>
      <c r="O230" s="5">
        <f>IF(OR(tblTransaksi[[#This Row],[Qty]]="",tblTransaksi[[#This Row],[Harga Satuan]]=""),"",tblTransaksi[[#This Row],[Qty]]*tblTransaksi[[#This Row],[Harga Satuan]]*(1-tblTransaksi[[#This Row],[Diskon (%)]]))</f>
        <v>16998000</v>
      </c>
      <c r="P230" s="1" t="s">
        <v>19</v>
      </c>
    </row>
    <row r="231" spans="1:16" x14ac:dyDescent="0.25">
      <c r="A231" s="1" t="s">
        <v>478</v>
      </c>
      <c r="B231" s="10">
        <v>46201</v>
      </c>
      <c r="C231" s="12" t="str">
        <f>TEXT(tblTransaksi[[#This Row],[Tanggal]],"mmmm")</f>
        <v>June</v>
      </c>
      <c r="D231" s="1">
        <f>YEAR(tblTransaksi[[#This Row],[Tanggal]])</f>
        <v>2026</v>
      </c>
      <c r="E231" s="14">
        <f>MONTH(tblTransaksi[[#This Row],[Tanggal]])</f>
        <v>6</v>
      </c>
      <c r="F231" s="1" t="s">
        <v>48</v>
      </c>
      <c r="G231" s="1" t="str">
        <f>IFERROR(_xlfn.XLOOKUP(tblTransaksi[[#This Row],[Kode Produk]],Master_Data!$A$7:$A$25,Master_Data!$B$7:$B$25),"")</f>
        <v>realme C75</v>
      </c>
      <c r="H231" s="1" t="str">
        <f>IFERROR(_xlfn.XLOOKUP(tblTransaksi[[#This Row],[Kode Produk]],Master_Data!$A$7:$A$25,Master_Data!$C$7:$C$25),"")</f>
        <v>Entry-Level</v>
      </c>
      <c r="I231" s="1" t="s">
        <v>75</v>
      </c>
      <c r="J231" s="1" t="str">
        <f>IFERROR(_xlfn.XLOOKUP(tblTransaksi[[#This Row],[ID Sales]],Master_Data!$G$7:$G$16,Master_Data!$H$7:$H$16),"")</f>
        <v>Arif Setiawan</v>
      </c>
      <c r="K231" s="1" t="str">
        <f>IFERROR(_xlfn.XLOOKUP(tblTransaksi[[#This Row],[ID Sales]],Master_Data!$G$7:$G$16,Master_Data!$I$7:$I$16),"")</f>
        <v>Surabaya</v>
      </c>
      <c r="L231" s="1">
        <v>2</v>
      </c>
      <c r="M231" s="5">
        <f>IFERROR(_xlfn.XLOOKUP(tblTransaksi[[#This Row],[Kode Produk]],Master_Data!$A$7:$A$25,Master_Data!$D$7:$D$25),"")</f>
        <v>2299000</v>
      </c>
      <c r="N231" s="11">
        <v>0.05</v>
      </c>
      <c r="O231" s="5">
        <f>IF(OR(tblTransaksi[[#This Row],[Qty]]="",tblTransaksi[[#This Row],[Harga Satuan]]=""),"",tblTransaksi[[#This Row],[Qty]]*tblTransaksi[[#This Row],[Harga Satuan]]*(1-tblTransaksi[[#This Row],[Diskon (%)]]))</f>
        <v>4368100</v>
      </c>
      <c r="P231" s="1" t="s">
        <v>87</v>
      </c>
    </row>
    <row r="232" spans="1:16" x14ac:dyDescent="0.25">
      <c r="A232" s="1" t="s">
        <v>500</v>
      </c>
      <c r="B232" s="10">
        <v>46201</v>
      </c>
      <c r="C232" s="12" t="str">
        <f>TEXT(tblTransaksi[[#This Row],[Tanggal]],"mmmm")</f>
        <v>June</v>
      </c>
      <c r="D232" s="1">
        <f>YEAR(tblTransaksi[[#This Row],[Tanggal]])</f>
        <v>2026</v>
      </c>
      <c r="E232" s="14">
        <f>MONTH(tblTransaksi[[#This Row],[Tanggal]])</f>
        <v>6</v>
      </c>
      <c r="F232" s="1" t="s">
        <v>48</v>
      </c>
      <c r="G232" s="1" t="str">
        <f>IFERROR(_xlfn.XLOOKUP(tblTransaksi[[#This Row],[Kode Produk]],Master_Data!$A$7:$A$25,Master_Data!$B$7:$B$25),"")</f>
        <v>realme C75</v>
      </c>
      <c r="H232" s="1" t="str">
        <f>IFERROR(_xlfn.XLOOKUP(tblTransaksi[[#This Row],[Kode Produk]],Master_Data!$A$7:$A$25,Master_Data!$C$7:$C$25),"")</f>
        <v>Entry-Level</v>
      </c>
      <c r="I232" s="1" t="s">
        <v>67</v>
      </c>
      <c r="J232" s="1" t="str">
        <f>IFERROR(_xlfn.XLOOKUP(tblTransaksi[[#This Row],[ID Sales]],Master_Data!$G$7:$G$16,Master_Data!$H$7:$H$16),"")</f>
        <v>Dimas Saputra</v>
      </c>
      <c r="K232" s="1" t="str">
        <f>IFERROR(_xlfn.XLOOKUP(tblTransaksi[[#This Row],[ID Sales]],Master_Data!$G$7:$G$16,Master_Data!$I$7:$I$16),"")</f>
        <v>Bandung</v>
      </c>
      <c r="L232" s="1">
        <v>1</v>
      </c>
      <c r="M232" s="5">
        <f>IFERROR(_xlfn.XLOOKUP(tblTransaksi[[#This Row],[Kode Produk]],Master_Data!$A$7:$A$25,Master_Data!$D$7:$D$25),"")</f>
        <v>2299000</v>
      </c>
      <c r="N232" s="11">
        <v>0</v>
      </c>
      <c r="O232" s="5">
        <f>IF(OR(tblTransaksi[[#This Row],[Qty]]="",tblTransaksi[[#This Row],[Harga Satuan]]=""),"",tblTransaksi[[#This Row],[Qty]]*tblTransaksi[[#This Row],[Harga Satuan]]*(1-tblTransaksi[[#This Row],[Diskon (%)]]))</f>
        <v>2299000</v>
      </c>
      <c r="P232" s="1" t="s">
        <v>17</v>
      </c>
    </row>
    <row r="233" spans="1:16" x14ac:dyDescent="0.25">
      <c r="A233" s="1" t="s">
        <v>468</v>
      </c>
      <c r="B233" s="10">
        <v>46202</v>
      </c>
      <c r="C233" s="12" t="str">
        <f>TEXT(tblTransaksi[[#This Row],[Tanggal]],"mmmm")</f>
        <v>June</v>
      </c>
      <c r="D233" s="1">
        <f>YEAR(tblTransaksi[[#This Row],[Tanggal]])</f>
        <v>2026</v>
      </c>
      <c r="E233" s="14">
        <f>MONTH(tblTransaksi[[#This Row],[Tanggal]])</f>
        <v>6</v>
      </c>
      <c r="F233" s="1" t="s">
        <v>58</v>
      </c>
      <c r="G233" s="1" t="str">
        <f>IFERROR(_xlfn.XLOOKUP(tblTransaksi[[#This Row],[Kode Produk]],Master_Data!$A$7:$A$25,Master_Data!$B$7:$B$25),"")</f>
        <v>iPhone 15</v>
      </c>
      <c r="H233" s="1" t="str">
        <f>IFERROR(_xlfn.XLOOKUP(tblTransaksi[[#This Row],[Kode Produk]],Master_Data!$A$7:$A$25,Master_Data!$C$7:$C$25),"")</f>
        <v>Flagship</v>
      </c>
      <c r="I233" s="1" t="s">
        <v>72</v>
      </c>
      <c r="J233" s="1" t="str">
        <f>IFERROR(_xlfn.XLOOKUP(tblTransaksi[[#This Row],[ID Sales]],Master_Data!$G$7:$G$16,Master_Data!$H$7:$H$16),"")</f>
        <v>Kevin Wijaya</v>
      </c>
      <c r="K233" s="1" t="str">
        <f>IFERROR(_xlfn.XLOOKUP(tblTransaksi[[#This Row],[ID Sales]],Master_Data!$G$7:$G$16,Master_Data!$I$7:$I$16),"")</f>
        <v>Surabaya</v>
      </c>
      <c r="L233" s="1">
        <v>3</v>
      </c>
      <c r="M233" s="5">
        <f>IFERROR(_xlfn.XLOOKUP(tblTransaksi[[#This Row],[Kode Produk]],Master_Data!$A$7:$A$25,Master_Data!$D$7:$D$25),"")</f>
        <v>12499000</v>
      </c>
      <c r="N233" s="11">
        <v>0.15</v>
      </c>
      <c r="O233" s="5">
        <f>IF(OR(tblTransaksi[[#This Row],[Qty]]="",tblTransaksi[[#This Row],[Harga Satuan]]=""),"",tblTransaksi[[#This Row],[Qty]]*tblTransaksi[[#This Row],[Harga Satuan]]*(1-tblTransaksi[[#This Row],[Diskon (%)]]))</f>
        <v>31872450</v>
      </c>
      <c r="P233" s="1" t="s">
        <v>17</v>
      </c>
    </row>
    <row r="234" spans="1:16" x14ac:dyDescent="0.25">
      <c r="A234" s="1" t="s">
        <v>584</v>
      </c>
      <c r="B234" s="10">
        <v>46203</v>
      </c>
      <c r="C234" s="12" t="str">
        <f>TEXT(tblTransaksi[[#This Row],[Tanggal]],"mmmm")</f>
        <v>June</v>
      </c>
      <c r="D234" s="1">
        <f>YEAR(tblTransaksi[[#This Row],[Tanggal]])</f>
        <v>2026</v>
      </c>
      <c r="E234" s="14">
        <f>MONTH(tblTransaksi[[#This Row],[Tanggal]])</f>
        <v>6</v>
      </c>
      <c r="F234" s="1" t="s">
        <v>44</v>
      </c>
      <c r="G234" s="1" t="str">
        <f>IFERROR(_xlfn.XLOOKUP(tblTransaksi[[#This Row],[Kode Produk]],Master_Data!$A$7:$A$25,Master_Data!$B$7:$B$25),"")</f>
        <v>vivo Y29</v>
      </c>
      <c r="H234" s="1" t="str">
        <f>IFERROR(_xlfn.XLOOKUP(tblTransaksi[[#This Row],[Kode Produk]],Master_Data!$A$7:$A$25,Master_Data!$C$7:$C$25),"")</f>
        <v>Entry-Level</v>
      </c>
      <c r="I234" s="1" t="s">
        <v>77</v>
      </c>
      <c r="J234" s="1" t="str">
        <f>IFERROR(_xlfn.XLOOKUP(tblTransaksi[[#This Row],[ID Sales]],Master_Data!$G$7:$G$16,Master_Data!$H$7:$H$16),"")</f>
        <v>Nadia Putri</v>
      </c>
      <c r="K234" s="1" t="str">
        <f>IFERROR(_xlfn.XLOOKUP(tblTransaksi[[#This Row],[ID Sales]],Master_Data!$G$7:$G$16,Master_Data!$I$7:$I$16),"")</f>
        <v>Medan</v>
      </c>
      <c r="L234" s="1">
        <v>2</v>
      </c>
      <c r="M234" s="5">
        <f>IFERROR(_xlfn.XLOOKUP(tblTransaksi[[#This Row],[Kode Produk]],Master_Data!$A$7:$A$25,Master_Data!$D$7:$D$25),"")</f>
        <v>2399000</v>
      </c>
      <c r="N234" s="11">
        <v>0</v>
      </c>
      <c r="O234" s="5">
        <f>IF(OR(tblTransaksi[[#This Row],[Qty]]="",tblTransaksi[[#This Row],[Harga Satuan]]=""),"",tblTransaksi[[#This Row],[Qty]]*tblTransaksi[[#This Row],[Harga Satuan]]*(1-tblTransaksi[[#This Row],[Diskon (%)]]))</f>
        <v>4798000</v>
      </c>
      <c r="P234" s="1" t="s">
        <v>87</v>
      </c>
    </row>
    <row r="235" spans="1:16" x14ac:dyDescent="0.25">
      <c r="A235" s="1" t="s">
        <v>189</v>
      </c>
      <c r="B235" s="10">
        <v>46204</v>
      </c>
      <c r="C235" s="12" t="str">
        <f>TEXT(tblTransaksi[[#This Row],[Tanggal]],"mmmm")</f>
        <v>July</v>
      </c>
      <c r="D235" s="1">
        <f>YEAR(tblTransaksi[[#This Row],[Tanggal]])</f>
        <v>2026</v>
      </c>
      <c r="E235" s="14">
        <f>MONTH(tblTransaksi[[#This Row],[Tanggal]])</f>
        <v>7</v>
      </c>
      <c r="F235" s="1" t="s">
        <v>54</v>
      </c>
      <c r="G235" s="1" t="str">
        <f>IFERROR(_xlfn.XLOOKUP(tblTransaksi[[#This Row],[Kode Produk]],Master_Data!$A$7:$A$25,Master_Data!$B$7:$B$25),"")</f>
        <v>Infinix Note 50 Pro</v>
      </c>
      <c r="H235" s="1" t="str">
        <f>IFERROR(_xlfn.XLOOKUP(tblTransaksi[[#This Row],[Kode Produk]],Master_Data!$A$7:$A$25,Master_Data!$C$7:$C$25),"")</f>
        <v>Mid-Range</v>
      </c>
      <c r="I235" s="1" t="s">
        <v>85</v>
      </c>
      <c r="J235" s="1" t="str">
        <f>IFERROR(_xlfn.XLOOKUP(tblTransaksi[[#This Row],[ID Sales]],Master_Data!$G$7:$G$16,Master_Data!$H$7:$H$16),"")</f>
        <v>Aulia Rahman</v>
      </c>
      <c r="K235" s="1" t="str">
        <f>IFERROR(_xlfn.XLOOKUP(tblTransaksi[[#This Row],[ID Sales]],Master_Data!$G$7:$G$16,Master_Data!$I$7:$I$16),"")</f>
        <v>Palembang</v>
      </c>
      <c r="L235" s="1">
        <v>2</v>
      </c>
      <c r="M235" s="5">
        <f>IFERROR(_xlfn.XLOOKUP(tblTransaksi[[#This Row],[Kode Produk]],Master_Data!$A$7:$A$25,Master_Data!$D$7:$D$25),"")</f>
        <v>3199000</v>
      </c>
      <c r="N235" s="11">
        <v>0.05</v>
      </c>
      <c r="O235" s="5">
        <f>IF(OR(tblTransaksi[[#This Row],[Qty]]="",tblTransaksi[[#This Row],[Harga Satuan]]=""),"",tblTransaksi[[#This Row],[Qty]]*tblTransaksi[[#This Row],[Harga Satuan]]*(1-tblTransaksi[[#This Row],[Diskon (%)]]))</f>
        <v>6078100</v>
      </c>
      <c r="P235" s="1" t="s">
        <v>19</v>
      </c>
    </row>
    <row r="236" spans="1:16" x14ac:dyDescent="0.25">
      <c r="A236" s="1" t="s">
        <v>329</v>
      </c>
      <c r="B236" s="10">
        <v>46204</v>
      </c>
      <c r="C236" s="12" t="str">
        <f>TEXT(tblTransaksi[[#This Row],[Tanggal]],"mmmm")</f>
        <v>July</v>
      </c>
      <c r="D236" s="1">
        <f>YEAR(tblTransaksi[[#This Row],[Tanggal]])</f>
        <v>2026</v>
      </c>
      <c r="E236" s="14">
        <f>MONTH(tblTransaksi[[#This Row],[Tanggal]])</f>
        <v>7</v>
      </c>
      <c r="F236" s="1" t="s">
        <v>48</v>
      </c>
      <c r="G236" s="1" t="str">
        <f>IFERROR(_xlfn.XLOOKUP(tblTransaksi[[#This Row],[Kode Produk]],Master_Data!$A$7:$A$25,Master_Data!$B$7:$B$25),"")</f>
        <v>realme C75</v>
      </c>
      <c r="H236" s="1" t="str">
        <f>IFERROR(_xlfn.XLOOKUP(tblTransaksi[[#This Row],[Kode Produk]],Master_Data!$A$7:$A$25,Master_Data!$C$7:$C$25),"")</f>
        <v>Entry-Level</v>
      </c>
      <c r="I236" s="1" t="s">
        <v>80</v>
      </c>
      <c r="J236" s="1" t="str">
        <f>IFERROR(_xlfn.XLOOKUP(tblTransaksi[[#This Row],[ID Sales]],Master_Data!$G$7:$G$16,Master_Data!$H$7:$H$16),"")</f>
        <v>Salsa Maharani</v>
      </c>
      <c r="K236" s="1" t="str">
        <f>IFERROR(_xlfn.XLOOKUP(tblTransaksi[[#This Row],[ID Sales]],Master_Data!$G$7:$G$16,Master_Data!$I$7:$I$16),"")</f>
        <v>Medan</v>
      </c>
      <c r="L236" s="1">
        <v>5</v>
      </c>
      <c r="M236" s="5">
        <f>IFERROR(_xlfn.XLOOKUP(tblTransaksi[[#This Row],[Kode Produk]],Master_Data!$A$7:$A$25,Master_Data!$D$7:$D$25),"")</f>
        <v>2299000</v>
      </c>
      <c r="N236" s="11">
        <v>0.15</v>
      </c>
      <c r="O236" s="5">
        <f>IF(OR(tblTransaksi[[#This Row],[Qty]]="",tblTransaksi[[#This Row],[Harga Satuan]]=""),"",tblTransaksi[[#This Row],[Qty]]*tblTransaksi[[#This Row],[Harga Satuan]]*(1-tblTransaksi[[#This Row],[Diskon (%)]]))</f>
        <v>9770750</v>
      </c>
      <c r="P236" s="1" t="s">
        <v>18</v>
      </c>
    </row>
    <row r="237" spans="1:16" x14ac:dyDescent="0.25">
      <c r="A237" s="1" t="s">
        <v>156</v>
      </c>
      <c r="B237" s="10">
        <v>46206</v>
      </c>
      <c r="C237" s="12" t="str">
        <f>TEXT(tblTransaksi[[#This Row],[Tanggal]],"mmmm")</f>
        <v>July</v>
      </c>
      <c r="D237" s="1">
        <f>YEAR(tblTransaksi[[#This Row],[Tanggal]])</f>
        <v>2026</v>
      </c>
      <c r="E237" s="14">
        <f>MONTH(tblTransaksi[[#This Row],[Tanggal]])</f>
        <v>7</v>
      </c>
      <c r="F237" s="1" t="s">
        <v>54</v>
      </c>
      <c r="G237" s="1" t="str">
        <f>IFERROR(_xlfn.XLOOKUP(tblTransaksi[[#This Row],[Kode Produk]],Master_Data!$A$7:$A$25,Master_Data!$B$7:$B$25),"")</f>
        <v>Infinix Note 50 Pro</v>
      </c>
      <c r="H237" s="1" t="str">
        <f>IFERROR(_xlfn.XLOOKUP(tblTransaksi[[#This Row],[Kode Produk]],Master_Data!$A$7:$A$25,Master_Data!$C$7:$C$25),"")</f>
        <v>Mid-Range</v>
      </c>
      <c r="I237" s="1" t="s">
        <v>65</v>
      </c>
      <c r="J237" s="1" t="str">
        <f>IFERROR(_xlfn.XLOOKUP(tblTransaksi[[#This Row],[ID Sales]],Master_Data!$G$7:$G$16,Master_Data!$H$7:$H$16),"")</f>
        <v>Rizky Ramadhan</v>
      </c>
      <c r="K237" s="1" t="str">
        <f>IFERROR(_xlfn.XLOOKUP(tblTransaksi[[#This Row],[ID Sales]],Master_Data!$G$7:$G$16,Master_Data!$I$7:$I$16),"")</f>
        <v>Jakarta</v>
      </c>
      <c r="L237" s="1">
        <v>1</v>
      </c>
      <c r="M237" s="5">
        <f>IFERROR(_xlfn.XLOOKUP(tblTransaksi[[#This Row],[Kode Produk]],Master_Data!$A$7:$A$25,Master_Data!$D$7:$D$25),"")</f>
        <v>3199000</v>
      </c>
      <c r="N237" s="11">
        <v>0.1</v>
      </c>
      <c r="O237" s="5">
        <f>IF(OR(tblTransaksi[[#This Row],[Qty]]="",tblTransaksi[[#This Row],[Harga Satuan]]=""),"",tblTransaksi[[#This Row],[Qty]]*tblTransaksi[[#This Row],[Harga Satuan]]*(1-tblTransaksi[[#This Row],[Diskon (%)]]))</f>
        <v>2879100</v>
      </c>
      <c r="P237" s="1" t="s">
        <v>19</v>
      </c>
    </row>
    <row r="238" spans="1:16" x14ac:dyDescent="0.25">
      <c r="A238" s="1" t="s">
        <v>266</v>
      </c>
      <c r="B238" s="10">
        <v>46206</v>
      </c>
      <c r="C238" s="12" t="str">
        <f>TEXT(tblTransaksi[[#This Row],[Tanggal]],"mmmm")</f>
        <v>July</v>
      </c>
      <c r="D238" s="1">
        <f>YEAR(tblTransaksi[[#This Row],[Tanggal]])</f>
        <v>2026</v>
      </c>
      <c r="E238" s="14">
        <f>MONTH(tblTransaksi[[#This Row],[Tanggal]])</f>
        <v>7</v>
      </c>
      <c r="F238" s="1" t="s">
        <v>31</v>
      </c>
      <c r="G238" s="1" t="str">
        <f>IFERROR(_xlfn.XLOOKUP(tblTransaksi[[#This Row],[Kode Produk]],Master_Data!$A$7:$A$25,Master_Data!$B$7:$B$25),"")</f>
        <v>Xiaomi Redmi 14C</v>
      </c>
      <c r="H238" s="1" t="str">
        <f>IFERROR(_xlfn.XLOOKUP(tblTransaksi[[#This Row],[Kode Produk]],Master_Data!$A$7:$A$25,Master_Data!$C$7:$C$25),"")</f>
        <v>Entry-Level</v>
      </c>
      <c r="I238" s="1" t="s">
        <v>72</v>
      </c>
      <c r="J238" s="1" t="str">
        <f>IFERROR(_xlfn.XLOOKUP(tblTransaksi[[#This Row],[ID Sales]],Master_Data!$G$7:$G$16,Master_Data!$H$7:$H$16),"")</f>
        <v>Kevin Wijaya</v>
      </c>
      <c r="K238" s="1" t="str">
        <f>IFERROR(_xlfn.XLOOKUP(tblTransaksi[[#This Row],[ID Sales]],Master_Data!$G$7:$G$16,Master_Data!$I$7:$I$16),"")</f>
        <v>Surabaya</v>
      </c>
      <c r="L238" s="1">
        <v>1</v>
      </c>
      <c r="M238" s="5">
        <f>IFERROR(_xlfn.XLOOKUP(tblTransaksi[[#This Row],[Kode Produk]],Master_Data!$A$7:$A$25,Master_Data!$D$7:$D$25),"")</f>
        <v>1499000</v>
      </c>
      <c r="N238" s="11">
        <v>0</v>
      </c>
      <c r="O238" s="5">
        <f>IF(OR(tblTransaksi[[#This Row],[Qty]]="",tblTransaksi[[#This Row],[Harga Satuan]]=""),"",tblTransaksi[[#This Row],[Qty]]*tblTransaksi[[#This Row],[Harga Satuan]]*(1-tblTransaksi[[#This Row],[Diskon (%)]]))</f>
        <v>1499000</v>
      </c>
      <c r="P238" s="1" t="s">
        <v>87</v>
      </c>
    </row>
    <row r="239" spans="1:16" x14ac:dyDescent="0.25">
      <c r="A239" s="1" t="s">
        <v>431</v>
      </c>
      <c r="B239" s="10">
        <v>46206</v>
      </c>
      <c r="C239" s="12" t="str">
        <f>TEXT(tblTransaksi[[#This Row],[Tanggal]],"mmmm")</f>
        <v>July</v>
      </c>
      <c r="D239" s="1">
        <f>YEAR(tblTransaksi[[#This Row],[Tanggal]])</f>
        <v>2026</v>
      </c>
      <c r="E239" s="14">
        <f>MONTH(tblTransaksi[[#This Row],[Tanggal]])</f>
        <v>7</v>
      </c>
      <c r="F239" s="1" t="s">
        <v>44</v>
      </c>
      <c r="G239" s="1" t="str">
        <f>IFERROR(_xlfn.XLOOKUP(tblTransaksi[[#This Row],[Kode Produk]],Master_Data!$A$7:$A$25,Master_Data!$B$7:$B$25),"")</f>
        <v>vivo Y29</v>
      </c>
      <c r="H239" s="1" t="str">
        <f>IFERROR(_xlfn.XLOOKUP(tblTransaksi[[#This Row],[Kode Produk]],Master_Data!$A$7:$A$25,Master_Data!$C$7:$C$25),"")</f>
        <v>Entry-Level</v>
      </c>
      <c r="I239" s="1" t="s">
        <v>80</v>
      </c>
      <c r="J239" s="1" t="str">
        <f>IFERROR(_xlfn.XLOOKUP(tblTransaksi[[#This Row],[ID Sales]],Master_Data!$G$7:$G$16,Master_Data!$H$7:$H$16),"")</f>
        <v>Salsa Maharani</v>
      </c>
      <c r="K239" s="1" t="str">
        <f>IFERROR(_xlfn.XLOOKUP(tblTransaksi[[#This Row],[ID Sales]],Master_Data!$G$7:$G$16,Master_Data!$I$7:$I$16),"")</f>
        <v>Medan</v>
      </c>
      <c r="L239" s="1">
        <v>5</v>
      </c>
      <c r="M239" s="5">
        <f>IFERROR(_xlfn.XLOOKUP(tblTransaksi[[#This Row],[Kode Produk]],Master_Data!$A$7:$A$25,Master_Data!$D$7:$D$25),"")</f>
        <v>2399000</v>
      </c>
      <c r="N239" s="11">
        <v>0</v>
      </c>
      <c r="O239" s="5">
        <f>IF(OR(tblTransaksi[[#This Row],[Qty]]="",tblTransaksi[[#This Row],[Harga Satuan]]=""),"",tblTransaksi[[#This Row],[Qty]]*tblTransaksi[[#This Row],[Harga Satuan]]*(1-tblTransaksi[[#This Row],[Diskon (%)]]))</f>
        <v>11995000</v>
      </c>
      <c r="P239" s="1" t="s">
        <v>19</v>
      </c>
    </row>
    <row r="240" spans="1:16" x14ac:dyDescent="0.25">
      <c r="A240" s="1" t="s">
        <v>489</v>
      </c>
      <c r="B240" s="10">
        <v>46206</v>
      </c>
      <c r="C240" s="12" t="str">
        <f>TEXT(tblTransaksi[[#This Row],[Tanggal]],"mmmm")</f>
        <v>July</v>
      </c>
      <c r="D240" s="1">
        <f>YEAR(tblTransaksi[[#This Row],[Tanggal]])</f>
        <v>2026</v>
      </c>
      <c r="E240" s="14">
        <f>MONTH(tblTransaksi[[#This Row],[Tanggal]])</f>
        <v>7</v>
      </c>
      <c r="F240" s="1" t="s">
        <v>31</v>
      </c>
      <c r="G240" s="1" t="str">
        <f>IFERROR(_xlfn.XLOOKUP(tblTransaksi[[#This Row],[Kode Produk]],Master_Data!$A$7:$A$25,Master_Data!$B$7:$B$25),"")</f>
        <v>Xiaomi Redmi 14C</v>
      </c>
      <c r="H240" s="1" t="str">
        <f>IFERROR(_xlfn.XLOOKUP(tblTransaksi[[#This Row],[Kode Produk]],Master_Data!$A$7:$A$25,Master_Data!$C$7:$C$25),"")</f>
        <v>Entry-Level</v>
      </c>
      <c r="I240" s="1" t="s">
        <v>62</v>
      </c>
      <c r="J240" s="1" t="str">
        <f>IFERROR(_xlfn.XLOOKUP(tblTransaksi[[#This Row],[ID Sales]],Master_Data!$G$7:$G$16,Master_Data!$H$7:$H$16),"")</f>
        <v>Andi Pratama</v>
      </c>
      <c r="K240" s="1" t="str">
        <f>IFERROR(_xlfn.XLOOKUP(tblTransaksi[[#This Row],[ID Sales]],Master_Data!$G$7:$G$16,Master_Data!$I$7:$I$16),"")</f>
        <v>Jakarta</v>
      </c>
      <c r="L240" s="1">
        <v>4</v>
      </c>
      <c r="M240" s="5">
        <f>IFERROR(_xlfn.XLOOKUP(tblTransaksi[[#This Row],[Kode Produk]],Master_Data!$A$7:$A$25,Master_Data!$D$7:$D$25),"")</f>
        <v>1499000</v>
      </c>
      <c r="N240" s="11">
        <v>0.05</v>
      </c>
      <c r="O240" s="5">
        <f>IF(OR(tblTransaksi[[#This Row],[Qty]]="",tblTransaksi[[#This Row],[Harga Satuan]]=""),"",tblTransaksi[[#This Row],[Qty]]*tblTransaksi[[#This Row],[Harga Satuan]]*(1-tblTransaksi[[#This Row],[Diskon (%)]]))</f>
        <v>5696200</v>
      </c>
      <c r="P240" s="1" t="s">
        <v>87</v>
      </c>
    </row>
    <row r="241" spans="1:16" x14ac:dyDescent="0.25">
      <c r="A241" s="1" t="s">
        <v>502</v>
      </c>
      <c r="B241" s="10">
        <v>46206</v>
      </c>
      <c r="C241" s="12" t="str">
        <f>TEXT(tblTransaksi[[#This Row],[Tanggal]],"mmmm")</f>
        <v>July</v>
      </c>
      <c r="D241" s="1">
        <f>YEAR(tblTransaksi[[#This Row],[Tanggal]])</f>
        <v>2026</v>
      </c>
      <c r="E241" s="14">
        <f>MONTH(tblTransaksi[[#This Row],[Tanggal]])</f>
        <v>7</v>
      </c>
      <c r="F241" s="1" t="s">
        <v>31</v>
      </c>
      <c r="G241" s="1" t="str">
        <f>IFERROR(_xlfn.XLOOKUP(tblTransaksi[[#This Row],[Kode Produk]],Master_Data!$A$7:$A$25,Master_Data!$B$7:$B$25),"")</f>
        <v>Xiaomi Redmi 14C</v>
      </c>
      <c r="H241" s="1" t="str">
        <f>IFERROR(_xlfn.XLOOKUP(tblTransaksi[[#This Row],[Kode Produk]],Master_Data!$A$7:$A$25,Master_Data!$C$7:$C$25),"")</f>
        <v>Entry-Level</v>
      </c>
      <c r="I241" s="1" t="s">
        <v>62</v>
      </c>
      <c r="J241" s="1" t="str">
        <f>IFERROR(_xlfn.XLOOKUP(tblTransaksi[[#This Row],[ID Sales]],Master_Data!$G$7:$G$16,Master_Data!$H$7:$H$16),"")</f>
        <v>Andi Pratama</v>
      </c>
      <c r="K241" s="1" t="str">
        <f>IFERROR(_xlfn.XLOOKUP(tblTransaksi[[#This Row],[ID Sales]],Master_Data!$G$7:$G$16,Master_Data!$I$7:$I$16),"")</f>
        <v>Jakarta</v>
      </c>
      <c r="L241" s="1">
        <v>1</v>
      </c>
      <c r="M241" s="5">
        <f>IFERROR(_xlfn.XLOOKUP(tblTransaksi[[#This Row],[Kode Produk]],Master_Data!$A$7:$A$25,Master_Data!$D$7:$D$25),"")</f>
        <v>1499000</v>
      </c>
      <c r="N241" s="11">
        <v>0</v>
      </c>
      <c r="O241" s="5">
        <f>IF(OR(tblTransaksi[[#This Row],[Qty]]="",tblTransaksi[[#This Row],[Harga Satuan]]=""),"",tblTransaksi[[#This Row],[Qty]]*tblTransaksi[[#This Row],[Harga Satuan]]*(1-tblTransaksi[[#This Row],[Diskon (%)]]))</f>
        <v>1499000</v>
      </c>
      <c r="P241" s="1" t="s">
        <v>87</v>
      </c>
    </row>
    <row r="242" spans="1:16" x14ac:dyDescent="0.25">
      <c r="A242" s="1" t="s">
        <v>121</v>
      </c>
      <c r="B242" s="10">
        <v>46207</v>
      </c>
      <c r="C242" s="12" t="str">
        <f>TEXT(tblTransaksi[[#This Row],[Tanggal]],"mmmm")</f>
        <v>July</v>
      </c>
      <c r="D242" s="1">
        <f>YEAR(tblTransaksi[[#This Row],[Tanggal]])</f>
        <v>2026</v>
      </c>
      <c r="E242" s="14">
        <f>MONTH(tblTransaksi[[#This Row],[Tanggal]])</f>
        <v>7</v>
      </c>
      <c r="F242" s="1" t="s">
        <v>31</v>
      </c>
      <c r="G242" s="1" t="str">
        <f>IFERROR(_xlfn.XLOOKUP(tblTransaksi[[#This Row],[Kode Produk]],Master_Data!$A$7:$A$25,Master_Data!$B$7:$B$25),"")</f>
        <v>Xiaomi Redmi 14C</v>
      </c>
      <c r="H242" s="1" t="str">
        <f>IFERROR(_xlfn.XLOOKUP(tblTransaksi[[#This Row],[Kode Produk]],Master_Data!$A$7:$A$25,Master_Data!$C$7:$C$25),"")</f>
        <v>Entry-Level</v>
      </c>
      <c r="I242" s="1" t="s">
        <v>62</v>
      </c>
      <c r="J242" s="1" t="str">
        <f>IFERROR(_xlfn.XLOOKUP(tblTransaksi[[#This Row],[ID Sales]],Master_Data!$G$7:$G$16,Master_Data!$H$7:$H$16),"")</f>
        <v>Andi Pratama</v>
      </c>
      <c r="K242" s="1" t="str">
        <f>IFERROR(_xlfn.XLOOKUP(tblTransaksi[[#This Row],[ID Sales]],Master_Data!$G$7:$G$16,Master_Data!$I$7:$I$16),"")</f>
        <v>Jakarta</v>
      </c>
      <c r="L242" s="1">
        <v>1</v>
      </c>
      <c r="M242" s="5">
        <f>IFERROR(_xlfn.XLOOKUP(tblTransaksi[[#This Row],[Kode Produk]],Master_Data!$A$7:$A$25,Master_Data!$D$7:$D$25),"")</f>
        <v>1499000</v>
      </c>
      <c r="N242" s="11">
        <v>0.1</v>
      </c>
      <c r="O242" s="5">
        <f>IF(OR(tblTransaksi[[#This Row],[Qty]]="",tblTransaksi[[#This Row],[Harga Satuan]]=""),"",tblTransaksi[[#This Row],[Qty]]*tblTransaksi[[#This Row],[Harga Satuan]]*(1-tblTransaksi[[#This Row],[Diskon (%)]]))</f>
        <v>1349100</v>
      </c>
      <c r="P242" s="1" t="s">
        <v>19</v>
      </c>
    </row>
    <row r="243" spans="1:16" x14ac:dyDescent="0.25">
      <c r="A243" s="1" t="s">
        <v>290</v>
      </c>
      <c r="B243" s="10">
        <v>46207</v>
      </c>
      <c r="C243" s="12" t="str">
        <f>TEXT(tblTransaksi[[#This Row],[Tanggal]],"mmmm")</f>
        <v>July</v>
      </c>
      <c r="D243" s="1">
        <f>YEAR(tblTransaksi[[#This Row],[Tanggal]])</f>
        <v>2026</v>
      </c>
      <c r="E243" s="14">
        <f>MONTH(tblTransaksi[[#This Row],[Tanggal]])</f>
        <v>7</v>
      </c>
      <c r="F243" s="1" t="s">
        <v>44</v>
      </c>
      <c r="G243" s="1" t="str">
        <f>IFERROR(_xlfn.XLOOKUP(tblTransaksi[[#This Row],[Kode Produk]],Master_Data!$A$7:$A$25,Master_Data!$B$7:$B$25),"")</f>
        <v>vivo Y29</v>
      </c>
      <c r="H243" s="1" t="str">
        <f>IFERROR(_xlfn.XLOOKUP(tblTransaksi[[#This Row],[Kode Produk]],Master_Data!$A$7:$A$25,Master_Data!$C$7:$C$25),"")</f>
        <v>Entry-Level</v>
      </c>
      <c r="I243" s="1" t="s">
        <v>82</v>
      </c>
      <c r="J243" s="1" t="str">
        <f>IFERROR(_xlfn.XLOOKUP(tblTransaksi[[#This Row],[ID Sales]],Master_Data!$G$7:$G$16,Master_Data!$H$7:$H$16),"")</f>
        <v>Reza Maulana</v>
      </c>
      <c r="K243" s="1" t="str">
        <f>IFERROR(_xlfn.XLOOKUP(tblTransaksi[[#This Row],[ID Sales]],Master_Data!$G$7:$G$16,Master_Data!$I$7:$I$16),"")</f>
        <v>Palembang</v>
      </c>
      <c r="L243" s="1">
        <v>1</v>
      </c>
      <c r="M243" s="5">
        <f>IFERROR(_xlfn.XLOOKUP(tblTransaksi[[#This Row],[Kode Produk]],Master_Data!$A$7:$A$25,Master_Data!$D$7:$D$25),"")</f>
        <v>2399000</v>
      </c>
      <c r="N243" s="11">
        <v>0.05</v>
      </c>
      <c r="O243" s="5">
        <f>IF(OR(tblTransaksi[[#This Row],[Qty]]="",tblTransaksi[[#This Row],[Harga Satuan]]=""),"",tblTransaksi[[#This Row],[Qty]]*tblTransaksi[[#This Row],[Harga Satuan]]*(1-tblTransaksi[[#This Row],[Diskon (%)]]))</f>
        <v>2279050</v>
      </c>
      <c r="P243" s="1" t="s">
        <v>87</v>
      </c>
    </row>
    <row r="244" spans="1:16" x14ac:dyDescent="0.25">
      <c r="A244" s="1" t="s">
        <v>466</v>
      </c>
      <c r="B244" s="10">
        <v>46207</v>
      </c>
      <c r="C244" s="12" t="str">
        <f>TEXT(tblTransaksi[[#This Row],[Tanggal]],"mmmm")</f>
        <v>July</v>
      </c>
      <c r="D244" s="1">
        <f>YEAR(tblTransaksi[[#This Row],[Tanggal]])</f>
        <v>2026</v>
      </c>
      <c r="E244" s="14">
        <f>MONTH(tblTransaksi[[#This Row],[Tanggal]])</f>
        <v>7</v>
      </c>
      <c r="F244" s="1" t="s">
        <v>58</v>
      </c>
      <c r="G244" s="1" t="str">
        <f>IFERROR(_xlfn.XLOOKUP(tblTransaksi[[#This Row],[Kode Produk]],Master_Data!$A$7:$A$25,Master_Data!$B$7:$B$25),"")</f>
        <v>iPhone 15</v>
      </c>
      <c r="H244" s="1" t="str">
        <f>IFERROR(_xlfn.XLOOKUP(tblTransaksi[[#This Row],[Kode Produk]],Master_Data!$A$7:$A$25,Master_Data!$C$7:$C$25),"")</f>
        <v>Flagship</v>
      </c>
      <c r="I244" s="1" t="s">
        <v>70</v>
      </c>
      <c r="J244" s="1" t="str">
        <f>IFERROR(_xlfn.XLOOKUP(tblTransaksi[[#This Row],[ID Sales]],Master_Data!$G$7:$G$16,Master_Data!$H$7:$H$16),"")</f>
        <v>Fajar Nugroho</v>
      </c>
      <c r="K244" s="1" t="str">
        <f>IFERROR(_xlfn.XLOOKUP(tblTransaksi[[#This Row],[ID Sales]],Master_Data!$G$7:$G$16,Master_Data!$I$7:$I$16),"")</f>
        <v>Bandung</v>
      </c>
      <c r="L244" s="1">
        <v>4</v>
      </c>
      <c r="M244" s="5">
        <f>IFERROR(_xlfn.XLOOKUP(tblTransaksi[[#This Row],[Kode Produk]],Master_Data!$A$7:$A$25,Master_Data!$D$7:$D$25),"")</f>
        <v>12499000</v>
      </c>
      <c r="N244" s="11">
        <v>0.1</v>
      </c>
      <c r="O244" s="5">
        <f>IF(OR(tblTransaksi[[#This Row],[Qty]]="",tblTransaksi[[#This Row],[Harga Satuan]]=""),"",tblTransaksi[[#This Row],[Qty]]*tblTransaksi[[#This Row],[Harga Satuan]]*(1-tblTransaksi[[#This Row],[Diskon (%)]]))</f>
        <v>44996400</v>
      </c>
      <c r="P244" s="1" t="s">
        <v>87</v>
      </c>
    </row>
    <row r="245" spans="1:16" x14ac:dyDescent="0.25">
      <c r="A245" s="1" t="s">
        <v>410</v>
      </c>
      <c r="B245" s="10">
        <v>46209</v>
      </c>
      <c r="C245" s="12" t="str">
        <f>TEXT(tblTransaksi[[#This Row],[Tanggal]],"mmmm")</f>
        <v>July</v>
      </c>
      <c r="D245" s="1">
        <f>YEAR(tblTransaksi[[#This Row],[Tanggal]])</f>
        <v>2026</v>
      </c>
      <c r="E245" s="14">
        <f>MONTH(tblTransaksi[[#This Row],[Tanggal]])</f>
        <v>7</v>
      </c>
      <c r="F245" s="1" t="s">
        <v>40</v>
      </c>
      <c r="G245" s="1" t="str">
        <f>IFERROR(_xlfn.XLOOKUP(tblTransaksi[[#This Row],[Kode Produk]],Master_Data!$A$7:$A$25,Master_Data!$B$7:$B$25),"")</f>
        <v>OPPO Reno 14</v>
      </c>
      <c r="H245" s="1" t="str">
        <f>IFERROR(_xlfn.XLOOKUP(tblTransaksi[[#This Row],[Kode Produk]],Master_Data!$A$7:$A$25,Master_Data!$C$7:$C$25),"")</f>
        <v>Mid-Range</v>
      </c>
      <c r="I245" s="1" t="s">
        <v>72</v>
      </c>
      <c r="J245" s="1" t="str">
        <f>IFERROR(_xlfn.XLOOKUP(tblTransaksi[[#This Row],[ID Sales]],Master_Data!$G$7:$G$16,Master_Data!$H$7:$H$16),"")</f>
        <v>Kevin Wijaya</v>
      </c>
      <c r="K245" s="1" t="str">
        <f>IFERROR(_xlfn.XLOOKUP(tblTransaksi[[#This Row],[ID Sales]],Master_Data!$G$7:$G$16,Master_Data!$I$7:$I$16),"")</f>
        <v>Surabaya</v>
      </c>
      <c r="L245" s="1">
        <v>5</v>
      </c>
      <c r="M245" s="5">
        <f>IFERROR(_xlfn.XLOOKUP(tblTransaksi[[#This Row],[Kode Produk]],Master_Data!$A$7:$A$25,Master_Data!$D$7:$D$25),"")</f>
        <v>7499000</v>
      </c>
      <c r="N245" s="11">
        <v>0</v>
      </c>
      <c r="O245" s="5">
        <f>IF(OR(tblTransaksi[[#This Row],[Qty]]="",tblTransaksi[[#This Row],[Harga Satuan]]=""),"",tblTransaksi[[#This Row],[Qty]]*tblTransaksi[[#This Row],[Harga Satuan]]*(1-tblTransaksi[[#This Row],[Diskon (%)]]))</f>
        <v>37495000</v>
      </c>
      <c r="P245" s="1" t="s">
        <v>18</v>
      </c>
    </row>
    <row r="246" spans="1:16" x14ac:dyDescent="0.25">
      <c r="A246" s="1" t="s">
        <v>242</v>
      </c>
      <c r="B246" s="10">
        <v>46210</v>
      </c>
      <c r="C246" s="12" t="str">
        <f>TEXT(tblTransaksi[[#This Row],[Tanggal]],"mmmm")</f>
        <v>July</v>
      </c>
      <c r="D246" s="1">
        <f>YEAR(tblTransaksi[[#This Row],[Tanggal]])</f>
        <v>2026</v>
      </c>
      <c r="E246" s="14">
        <f>MONTH(tblTransaksi[[#This Row],[Tanggal]])</f>
        <v>7</v>
      </c>
      <c r="F246" s="1" t="s">
        <v>50</v>
      </c>
      <c r="G246" s="1" t="str">
        <f>IFERROR(_xlfn.XLOOKUP(tblTransaksi[[#This Row],[Kode Produk]],Master_Data!$A$7:$A$25,Master_Data!$B$7:$B$25),"")</f>
        <v>realme 14 Pro 5G</v>
      </c>
      <c r="H246" s="1" t="str">
        <f>IFERROR(_xlfn.XLOOKUP(tblTransaksi[[#This Row],[Kode Produk]],Master_Data!$A$7:$A$25,Master_Data!$C$7:$C$25),"")</f>
        <v>Mid-Range</v>
      </c>
      <c r="I246" s="1" t="s">
        <v>67</v>
      </c>
      <c r="J246" s="1" t="str">
        <f>IFERROR(_xlfn.XLOOKUP(tblTransaksi[[#This Row],[ID Sales]],Master_Data!$G$7:$G$16,Master_Data!$H$7:$H$16),"")</f>
        <v>Dimas Saputra</v>
      </c>
      <c r="K246" s="1" t="str">
        <f>IFERROR(_xlfn.XLOOKUP(tblTransaksi[[#This Row],[ID Sales]],Master_Data!$G$7:$G$16,Master_Data!$I$7:$I$16),"")</f>
        <v>Bandung</v>
      </c>
      <c r="L246" s="1">
        <v>1</v>
      </c>
      <c r="M246" s="5">
        <f>IFERROR(_xlfn.XLOOKUP(tblTransaksi[[#This Row],[Kode Produk]],Master_Data!$A$7:$A$25,Master_Data!$D$7:$D$25),"")</f>
        <v>5499000</v>
      </c>
      <c r="N246" s="11">
        <v>0.1</v>
      </c>
      <c r="O246" s="5">
        <f>IF(OR(tblTransaksi[[#This Row],[Qty]]="",tblTransaksi[[#This Row],[Harga Satuan]]=""),"",tblTransaksi[[#This Row],[Qty]]*tblTransaksi[[#This Row],[Harga Satuan]]*(1-tblTransaksi[[#This Row],[Diskon (%)]]))</f>
        <v>4949100</v>
      </c>
      <c r="P246" s="1" t="s">
        <v>17</v>
      </c>
    </row>
    <row r="247" spans="1:16" x14ac:dyDescent="0.25">
      <c r="A247" s="1" t="s">
        <v>453</v>
      </c>
      <c r="B247" s="10">
        <v>46210</v>
      </c>
      <c r="C247" s="12" t="str">
        <f>TEXT(tblTransaksi[[#This Row],[Tanggal]],"mmmm")</f>
        <v>July</v>
      </c>
      <c r="D247" s="1">
        <f>YEAR(tblTransaksi[[#This Row],[Tanggal]])</f>
        <v>2026</v>
      </c>
      <c r="E247" s="14">
        <f>MONTH(tblTransaksi[[#This Row],[Tanggal]])</f>
        <v>7</v>
      </c>
      <c r="F247" s="1" t="s">
        <v>42</v>
      </c>
      <c r="G247" s="1" t="str">
        <f>IFERROR(_xlfn.XLOOKUP(tblTransaksi[[#This Row],[Kode Produk]],Master_Data!$A$7:$A$25,Master_Data!$B$7:$B$25),"")</f>
        <v>OPPO Find X8</v>
      </c>
      <c r="H247" s="1" t="str">
        <f>IFERROR(_xlfn.XLOOKUP(tblTransaksi[[#This Row],[Kode Produk]],Master_Data!$A$7:$A$25,Master_Data!$C$7:$C$25),"")</f>
        <v>Flagship</v>
      </c>
      <c r="I247" s="1" t="s">
        <v>85</v>
      </c>
      <c r="J247" s="1" t="str">
        <f>IFERROR(_xlfn.XLOOKUP(tblTransaksi[[#This Row],[ID Sales]],Master_Data!$G$7:$G$16,Master_Data!$H$7:$H$16),"")</f>
        <v>Aulia Rahman</v>
      </c>
      <c r="K247" s="1" t="str">
        <f>IFERROR(_xlfn.XLOOKUP(tblTransaksi[[#This Row],[ID Sales]],Master_Data!$G$7:$G$16,Master_Data!$I$7:$I$16),"")</f>
        <v>Palembang</v>
      </c>
      <c r="L247" s="1">
        <v>2</v>
      </c>
      <c r="M247" s="5">
        <f>IFERROR(_xlfn.XLOOKUP(tblTransaksi[[#This Row],[Kode Produk]],Master_Data!$A$7:$A$25,Master_Data!$D$7:$D$25),"")</f>
        <v>13999000</v>
      </c>
      <c r="N247" s="11">
        <v>0</v>
      </c>
      <c r="O247" s="5">
        <f>IF(OR(tblTransaksi[[#This Row],[Qty]]="",tblTransaksi[[#This Row],[Harga Satuan]]=""),"",tblTransaksi[[#This Row],[Qty]]*tblTransaksi[[#This Row],[Harga Satuan]]*(1-tblTransaksi[[#This Row],[Diskon (%)]]))</f>
        <v>27998000</v>
      </c>
      <c r="P247" s="1" t="s">
        <v>18</v>
      </c>
    </row>
    <row r="248" spans="1:16" x14ac:dyDescent="0.25">
      <c r="A248" s="1" t="s">
        <v>109</v>
      </c>
      <c r="B248" s="10">
        <v>46211</v>
      </c>
      <c r="C248" s="12" t="str">
        <f>TEXT(tblTransaksi[[#This Row],[Tanggal]],"mmmm")</f>
        <v>July</v>
      </c>
      <c r="D248" s="1">
        <f>YEAR(tblTransaksi[[#This Row],[Tanggal]])</f>
        <v>2026</v>
      </c>
      <c r="E248" s="14">
        <f>MONTH(tblTransaksi[[#This Row],[Tanggal]])</f>
        <v>7</v>
      </c>
      <c r="F248" s="1" t="s">
        <v>31</v>
      </c>
      <c r="G248" s="1" t="str">
        <f>IFERROR(_xlfn.XLOOKUP(tblTransaksi[[#This Row],[Kode Produk]],Master_Data!$A$7:$A$25,Master_Data!$B$7:$B$25),"")</f>
        <v>Xiaomi Redmi 14C</v>
      </c>
      <c r="H248" s="1" t="str">
        <f>IFERROR(_xlfn.XLOOKUP(tblTransaksi[[#This Row],[Kode Produk]],Master_Data!$A$7:$A$25,Master_Data!$C$7:$C$25),"")</f>
        <v>Entry-Level</v>
      </c>
      <c r="I248" s="1" t="s">
        <v>85</v>
      </c>
      <c r="J248" s="1" t="str">
        <f>IFERROR(_xlfn.XLOOKUP(tblTransaksi[[#This Row],[ID Sales]],Master_Data!$G$7:$G$16,Master_Data!$H$7:$H$16),"")</f>
        <v>Aulia Rahman</v>
      </c>
      <c r="K248" s="1" t="str">
        <f>IFERROR(_xlfn.XLOOKUP(tblTransaksi[[#This Row],[ID Sales]],Master_Data!$G$7:$G$16,Master_Data!$I$7:$I$16),"")</f>
        <v>Palembang</v>
      </c>
      <c r="L248" s="1">
        <v>2</v>
      </c>
      <c r="M248" s="5">
        <f>IFERROR(_xlfn.XLOOKUP(tblTransaksi[[#This Row],[Kode Produk]],Master_Data!$A$7:$A$25,Master_Data!$D$7:$D$25),"")</f>
        <v>1499000</v>
      </c>
      <c r="N248" s="11">
        <v>0.05</v>
      </c>
      <c r="O248" s="5">
        <f>IF(OR(tblTransaksi[[#This Row],[Qty]]="",tblTransaksi[[#This Row],[Harga Satuan]]=""),"",tblTransaksi[[#This Row],[Qty]]*tblTransaksi[[#This Row],[Harga Satuan]]*(1-tblTransaksi[[#This Row],[Diskon (%)]]))</f>
        <v>2848100</v>
      </c>
      <c r="P248" s="1" t="s">
        <v>87</v>
      </c>
    </row>
    <row r="249" spans="1:16" x14ac:dyDescent="0.25">
      <c r="A249" s="1" t="s">
        <v>437</v>
      </c>
      <c r="B249" s="10">
        <v>46211</v>
      </c>
      <c r="C249" s="12" t="str">
        <f>TEXT(tblTransaksi[[#This Row],[Tanggal]],"mmmm")</f>
        <v>July</v>
      </c>
      <c r="D249" s="1">
        <f>YEAR(tblTransaksi[[#This Row],[Tanggal]])</f>
        <v>2026</v>
      </c>
      <c r="E249" s="14">
        <f>MONTH(tblTransaksi[[#This Row],[Tanggal]])</f>
        <v>7</v>
      </c>
      <c r="F249" s="1" t="s">
        <v>40</v>
      </c>
      <c r="G249" s="1" t="str">
        <f>IFERROR(_xlfn.XLOOKUP(tblTransaksi[[#This Row],[Kode Produk]],Master_Data!$A$7:$A$25,Master_Data!$B$7:$B$25),"")</f>
        <v>OPPO Reno 14</v>
      </c>
      <c r="H249" s="1" t="str">
        <f>IFERROR(_xlfn.XLOOKUP(tblTransaksi[[#This Row],[Kode Produk]],Master_Data!$A$7:$A$25,Master_Data!$C$7:$C$25),"")</f>
        <v>Mid-Range</v>
      </c>
      <c r="I249" s="1" t="s">
        <v>65</v>
      </c>
      <c r="J249" s="1" t="str">
        <f>IFERROR(_xlfn.XLOOKUP(tblTransaksi[[#This Row],[ID Sales]],Master_Data!$G$7:$G$16,Master_Data!$H$7:$H$16),"")</f>
        <v>Rizky Ramadhan</v>
      </c>
      <c r="K249" s="1" t="str">
        <f>IFERROR(_xlfn.XLOOKUP(tblTransaksi[[#This Row],[ID Sales]],Master_Data!$G$7:$G$16,Master_Data!$I$7:$I$16),"")</f>
        <v>Jakarta</v>
      </c>
      <c r="L249" s="1">
        <v>1</v>
      </c>
      <c r="M249" s="5">
        <f>IFERROR(_xlfn.XLOOKUP(tblTransaksi[[#This Row],[Kode Produk]],Master_Data!$A$7:$A$25,Master_Data!$D$7:$D$25),"")</f>
        <v>7499000</v>
      </c>
      <c r="N249" s="11">
        <v>0.05</v>
      </c>
      <c r="O249" s="5">
        <f>IF(OR(tblTransaksi[[#This Row],[Qty]]="",tblTransaksi[[#This Row],[Harga Satuan]]=""),"",tblTransaksi[[#This Row],[Qty]]*tblTransaksi[[#This Row],[Harga Satuan]]*(1-tblTransaksi[[#This Row],[Diskon (%)]]))</f>
        <v>7124050</v>
      </c>
      <c r="P249" s="1" t="s">
        <v>17</v>
      </c>
    </row>
    <row r="250" spans="1:16" x14ac:dyDescent="0.25">
      <c r="A250" s="1" t="s">
        <v>510</v>
      </c>
      <c r="B250" s="10">
        <v>46211</v>
      </c>
      <c r="C250" s="12" t="str">
        <f>TEXT(tblTransaksi[[#This Row],[Tanggal]],"mmmm")</f>
        <v>July</v>
      </c>
      <c r="D250" s="1">
        <f>YEAR(tblTransaksi[[#This Row],[Tanggal]])</f>
        <v>2026</v>
      </c>
      <c r="E250" s="14">
        <f>MONTH(tblTransaksi[[#This Row],[Tanggal]])</f>
        <v>7</v>
      </c>
      <c r="F250" s="1" t="s">
        <v>21</v>
      </c>
      <c r="G250" s="1" t="str">
        <f>IFERROR(_xlfn.XLOOKUP(tblTransaksi[[#This Row],[Kode Produk]],Master_Data!$A$7:$A$25,Master_Data!$B$7:$B$25),"")</f>
        <v>Samsung Galaxy A06</v>
      </c>
      <c r="H250" s="1" t="str">
        <f>IFERROR(_xlfn.XLOOKUP(tblTransaksi[[#This Row],[Kode Produk]],Master_Data!$A$7:$A$25,Master_Data!$C$7:$C$25),"")</f>
        <v>Entry-Level</v>
      </c>
      <c r="I250" s="1" t="s">
        <v>72</v>
      </c>
      <c r="J250" s="1" t="str">
        <f>IFERROR(_xlfn.XLOOKUP(tblTransaksi[[#This Row],[ID Sales]],Master_Data!$G$7:$G$16,Master_Data!$H$7:$H$16),"")</f>
        <v>Kevin Wijaya</v>
      </c>
      <c r="K250" s="1" t="str">
        <f>IFERROR(_xlfn.XLOOKUP(tblTransaksi[[#This Row],[ID Sales]],Master_Data!$G$7:$G$16,Master_Data!$I$7:$I$16),"")</f>
        <v>Surabaya</v>
      </c>
      <c r="L250" s="1">
        <v>1</v>
      </c>
      <c r="M250" s="5">
        <f>IFERROR(_xlfn.XLOOKUP(tblTransaksi[[#This Row],[Kode Produk]],Master_Data!$A$7:$A$25,Master_Data!$D$7:$D$25),"")</f>
        <v>1699000</v>
      </c>
      <c r="N250" s="11">
        <v>0.05</v>
      </c>
      <c r="O250" s="5">
        <f>IF(OR(tblTransaksi[[#This Row],[Qty]]="",tblTransaksi[[#This Row],[Harga Satuan]]=""),"",tblTransaksi[[#This Row],[Qty]]*tblTransaksi[[#This Row],[Harga Satuan]]*(1-tblTransaksi[[#This Row],[Diskon (%)]]))</f>
        <v>1614050</v>
      </c>
      <c r="P250" s="1" t="s">
        <v>18</v>
      </c>
    </row>
    <row r="251" spans="1:16" x14ac:dyDescent="0.25">
      <c r="A251" s="1" t="s">
        <v>196</v>
      </c>
      <c r="B251" s="10">
        <v>46214</v>
      </c>
      <c r="C251" s="12" t="str">
        <f>TEXT(tblTransaksi[[#This Row],[Tanggal]],"mmmm")</f>
        <v>July</v>
      </c>
      <c r="D251" s="1">
        <f>YEAR(tblTransaksi[[#This Row],[Tanggal]])</f>
        <v>2026</v>
      </c>
      <c r="E251" s="14">
        <f>MONTH(tblTransaksi[[#This Row],[Tanggal]])</f>
        <v>7</v>
      </c>
      <c r="F251" s="1" t="s">
        <v>44</v>
      </c>
      <c r="G251" s="1" t="str">
        <f>IFERROR(_xlfn.XLOOKUP(tblTransaksi[[#This Row],[Kode Produk]],Master_Data!$A$7:$A$25,Master_Data!$B$7:$B$25),"")</f>
        <v>vivo Y29</v>
      </c>
      <c r="H251" s="1" t="str">
        <f>IFERROR(_xlfn.XLOOKUP(tblTransaksi[[#This Row],[Kode Produk]],Master_Data!$A$7:$A$25,Master_Data!$C$7:$C$25),"")</f>
        <v>Entry-Level</v>
      </c>
      <c r="I251" s="1" t="s">
        <v>70</v>
      </c>
      <c r="J251" s="1" t="str">
        <f>IFERROR(_xlfn.XLOOKUP(tblTransaksi[[#This Row],[ID Sales]],Master_Data!$G$7:$G$16,Master_Data!$H$7:$H$16),"")</f>
        <v>Fajar Nugroho</v>
      </c>
      <c r="K251" s="1" t="str">
        <f>IFERROR(_xlfn.XLOOKUP(tblTransaksi[[#This Row],[ID Sales]],Master_Data!$G$7:$G$16,Master_Data!$I$7:$I$16),"")</f>
        <v>Bandung</v>
      </c>
      <c r="L251" s="1">
        <v>1</v>
      </c>
      <c r="M251" s="5">
        <f>IFERROR(_xlfn.XLOOKUP(tblTransaksi[[#This Row],[Kode Produk]],Master_Data!$A$7:$A$25,Master_Data!$D$7:$D$25),"")</f>
        <v>2399000</v>
      </c>
      <c r="N251" s="11">
        <v>0</v>
      </c>
      <c r="O251" s="5">
        <f>IF(OR(tblTransaksi[[#This Row],[Qty]]="",tblTransaksi[[#This Row],[Harga Satuan]]=""),"",tblTransaksi[[#This Row],[Qty]]*tblTransaksi[[#This Row],[Harga Satuan]]*(1-tblTransaksi[[#This Row],[Diskon (%)]]))</f>
        <v>2399000</v>
      </c>
      <c r="P251" s="1" t="s">
        <v>17</v>
      </c>
    </row>
    <row r="252" spans="1:16" x14ac:dyDescent="0.25">
      <c r="A252" s="1" t="s">
        <v>469</v>
      </c>
      <c r="B252" s="10">
        <v>46214</v>
      </c>
      <c r="C252" s="12" t="str">
        <f>TEXT(tblTransaksi[[#This Row],[Tanggal]],"mmmm")</f>
        <v>July</v>
      </c>
      <c r="D252" s="1">
        <f>YEAR(tblTransaksi[[#This Row],[Tanggal]])</f>
        <v>2026</v>
      </c>
      <c r="E252" s="14">
        <f>MONTH(tblTransaksi[[#This Row],[Tanggal]])</f>
        <v>7</v>
      </c>
      <c r="F252" s="1" t="s">
        <v>42</v>
      </c>
      <c r="G252" s="1" t="str">
        <f>IFERROR(_xlfn.XLOOKUP(tblTransaksi[[#This Row],[Kode Produk]],Master_Data!$A$7:$A$25,Master_Data!$B$7:$B$25),"")</f>
        <v>OPPO Find X8</v>
      </c>
      <c r="H252" s="1" t="str">
        <f>IFERROR(_xlfn.XLOOKUP(tblTransaksi[[#This Row],[Kode Produk]],Master_Data!$A$7:$A$25,Master_Data!$C$7:$C$25),"")</f>
        <v>Flagship</v>
      </c>
      <c r="I252" s="1" t="s">
        <v>67</v>
      </c>
      <c r="J252" s="1" t="str">
        <f>IFERROR(_xlfn.XLOOKUP(tblTransaksi[[#This Row],[ID Sales]],Master_Data!$G$7:$G$16,Master_Data!$H$7:$H$16),"")</f>
        <v>Dimas Saputra</v>
      </c>
      <c r="K252" s="1" t="str">
        <f>IFERROR(_xlfn.XLOOKUP(tblTransaksi[[#This Row],[ID Sales]],Master_Data!$G$7:$G$16,Master_Data!$I$7:$I$16),"")</f>
        <v>Bandung</v>
      </c>
      <c r="L252" s="1">
        <v>2</v>
      </c>
      <c r="M252" s="5">
        <f>IFERROR(_xlfn.XLOOKUP(tblTransaksi[[#This Row],[Kode Produk]],Master_Data!$A$7:$A$25,Master_Data!$D$7:$D$25),"")</f>
        <v>13999000</v>
      </c>
      <c r="N252" s="11">
        <v>0.05</v>
      </c>
      <c r="O252" s="5">
        <f>IF(OR(tblTransaksi[[#This Row],[Qty]]="",tblTransaksi[[#This Row],[Harga Satuan]]=""),"",tblTransaksi[[#This Row],[Qty]]*tblTransaksi[[#This Row],[Harga Satuan]]*(1-tblTransaksi[[#This Row],[Diskon (%)]]))</f>
        <v>26598100</v>
      </c>
      <c r="P252" s="1" t="s">
        <v>87</v>
      </c>
    </row>
    <row r="253" spans="1:16" x14ac:dyDescent="0.25">
      <c r="A253" s="1" t="s">
        <v>280</v>
      </c>
      <c r="B253" s="10">
        <v>46215</v>
      </c>
      <c r="C253" s="12" t="str">
        <f>TEXT(tblTransaksi[[#This Row],[Tanggal]],"mmmm")</f>
        <v>July</v>
      </c>
      <c r="D253" s="1">
        <f>YEAR(tblTransaksi[[#This Row],[Tanggal]])</f>
        <v>2026</v>
      </c>
      <c r="E253" s="14">
        <f>MONTH(tblTransaksi[[#This Row],[Tanggal]])</f>
        <v>7</v>
      </c>
      <c r="F253" s="1" t="s">
        <v>31</v>
      </c>
      <c r="G253" s="1" t="str">
        <f>IFERROR(_xlfn.XLOOKUP(tblTransaksi[[#This Row],[Kode Produk]],Master_Data!$A$7:$A$25,Master_Data!$B$7:$B$25),"")</f>
        <v>Xiaomi Redmi 14C</v>
      </c>
      <c r="H253" s="1" t="str">
        <f>IFERROR(_xlfn.XLOOKUP(tblTransaksi[[#This Row],[Kode Produk]],Master_Data!$A$7:$A$25,Master_Data!$C$7:$C$25),"")</f>
        <v>Entry-Level</v>
      </c>
      <c r="I253" s="1" t="s">
        <v>67</v>
      </c>
      <c r="J253" s="1" t="str">
        <f>IFERROR(_xlfn.XLOOKUP(tblTransaksi[[#This Row],[ID Sales]],Master_Data!$G$7:$G$16,Master_Data!$H$7:$H$16),"")</f>
        <v>Dimas Saputra</v>
      </c>
      <c r="K253" s="1" t="str">
        <f>IFERROR(_xlfn.XLOOKUP(tblTransaksi[[#This Row],[ID Sales]],Master_Data!$G$7:$G$16,Master_Data!$I$7:$I$16),"")</f>
        <v>Bandung</v>
      </c>
      <c r="L253" s="1">
        <v>3</v>
      </c>
      <c r="M253" s="5">
        <f>IFERROR(_xlfn.XLOOKUP(tblTransaksi[[#This Row],[Kode Produk]],Master_Data!$A$7:$A$25,Master_Data!$D$7:$D$25),"")</f>
        <v>1499000</v>
      </c>
      <c r="N253" s="11">
        <v>0</v>
      </c>
      <c r="O253" s="5">
        <f>IF(OR(tblTransaksi[[#This Row],[Qty]]="",tblTransaksi[[#This Row],[Harga Satuan]]=""),"",tblTransaksi[[#This Row],[Qty]]*tblTransaksi[[#This Row],[Harga Satuan]]*(1-tblTransaksi[[#This Row],[Diskon (%)]]))</f>
        <v>4497000</v>
      </c>
      <c r="P253" s="1" t="s">
        <v>17</v>
      </c>
    </row>
    <row r="254" spans="1:16" x14ac:dyDescent="0.25">
      <c r="A254" s="1" t="s">
        <v>285</v>
      </c>
      <c r="B254" s="10">
        <v>46215</v>
      </c>
      <c r="C254" s="12" t="str">
        <f>TEXT(tblTransaksi[[#This Row],[Tanggal]],"mmmm")</f>
        <v>July</v>
      </c>
      <c r="D254" s="1">
        <f>YEAR(tblTransaksi[[#This Row],[Tanggal]])</f>
        <v>2026</v>
      </c>
      <c r="E254" s="14">
        <f>MONTH(tblTransaksi[[#This Row],[Tanggal]])</f>
        <v>7</v>
      </c>
      <c r="F254" s="1" t="s">
        <v>38</v>
      </c>
      <c r="G254" s="1" t="str">
        <f>IFERROR(_xlfn.XLOOKUP(tblTransaksi[[#This Row],[Kode Produk]],Master_Data!$A$7:$A$25,Master_Data!$B$7:$B$25),"")</f>
        <v>OPPO A5 Pro</v>
      </c>
      <c r="H254" s="1" t="str">
        <f>IFERROR(_xlfn.XLOOKUP(tblTransaksi[[#This Row],[Kode Produk]],Master_Data!$A$7:$A$25,Master_Data!$C$7:$C$25),"")</f>
        <v>Entry-Level</v>
      </c>
      <c r="I254" s="1" t="s">
        <v>72</v>
      </c>
      <c r="J254" s="1" t="str">
        <f>IFERROR(_xlfn.XLOOKUP(tblTransaksi[[#This Row],[ID Sales]],Master_Data!$G$7:$G$16,Master_Data!$H$7:$H$16),"")</f>
        <v>Kevin Wijaya</v>
      </c>
      <c r="K254" s="1" t="str">
        <f>IFERROR(_xlfn.XLOOKUP(tblTransaksi[[#This Row],[ID Sales]],Master_Data!$G$7:$G$16,Master_Data!$I$7:$I$16),"")</f>
        <v>Surabaya</v>
      </c>
      <c r="L254" s="1">
        <v>3</v>
      </c>
      <c r="M254" s="5">
        <f>IFERROR(_xlfn.XLOOKUP(tblTransaksi[[#This Row],[Kode Produk]],Master_Data!$A$7:$A$25,Master_Data!$D$7:$D$25),"")</f>
        <v>2499000</v>
      </c>
      <c r="N254" s="11">
        <v>0.05</v>
      </c>
      <c r="O254" s="5">
        <f>IF(OR(tblTransaksi[[#This Row],[Qty]]="",tblTransaksi[[#This Row],[Harga Satuan]]=""),"",tblTransaksi[[#This Row],[Qty]]*tblTransaksi[[#This Row],[Harga Satuan]]*(1-tblTransaksi[[#This Row],[Diskon (%)]]))</f>
        <v>7122150</v>
      </c>
      <c r="P254" s="1" t="s">
        <v>18</v>
      </c>
    </row>
    <row r="255" spans="1:16" x14ac:dyDescent="0.25">
      <c r="A255" s="1" t="s">
        <v>369</v>
      </c>
      <c r="B255" s="10">
        <v>46215</v>
      </c>
      <c r="C255" s="12" t="str">
        <f>TEXT(tblTransaksi[[#This Row],[Tanggal]],"mmmm")</f>
        <v>July</v>
      </c>
      <c r="D255" s="1">
        <f>YEAR(tblTransaksi[[#This Row],[Tanggal]])</f>
        <v>2026</v>
      </c>
      <c r="E255" s="14">
        <f>MONTH(tblTransaksi[[#This Row],[Tanggal]])</f>
        <v>7</v>
      </c>
      <c r="F255" s="1" t="s">
        <v>42</v>
      </c>
      <c r="G255" s="1" t="str">
        <f>IFERROR(_xlfn.XLOOKUP(tblTransaksi[[#This Row],[Kode Produk]],Master_Data!$A$7:$A$25,Master_Data!$B$7:$B$25),"")</f>
        <v>OPPO Find X8</v>
      </c>
      <c r="H255" s="1" t="str">
        <f>IFERROR(_xlfn.XLOOKUP(tblTransaksi[[#This Row],[Kode Produk]],Master_Data!$A$7:$A$25,Master_Data!$C$7:$C$25),"")</f>
        <v>Flagship</v>
      </c>
      <c r="I255" s="1" t="s">
        <v>72</v>
      </c>
      <c r="J255" s="1" t="str">
        <f>IFERROR(_xlfn.XLOOKUP(tblTransaksi[[#This Row],[ID Sales]],Master_Data!$G$7:$G$16,Master_Data!$H$7:$H$16),"")</f>
        <v>Kevin Wijaya</v>
      </c>
      <c r="K255" s="1" t="str">
        <f>IFERROR(_xlfn.XLOOKUP(tblTransaksi[[#This Row],[ID Sales]],Master_Data!$G$7:$G$16,Master_Data!$I$7:$I$16),"")</f>
        <v>Surabaya</v>
      </c>
      <c r="L255" s="1">
        <v>4</v>
      </c>
      <c r="M255" s="5">
        <f>IFERROR(_xlfn.XLOOKUP(tblTransaksi[[#This Row],[Kode Produk]],Master_Data!$A$7:$A$25,Master_Data!$D$7:$D$25),"")</f>
        <v>13999000</v>
      </c>
      <c r="N255" s="11">
        <v>0</v>
      </c>
      <c r="O255" s="5">
        <f>IF(OR(tblTransaksi[[#This Row],[Qty]]="",tblTransaksi[[#This Row],[Harga Satuan]]=""),"",tblTransaksi[[#This Row],[Qty]]*tblTransaksi[[#This Row],[Harga Satuan]]*(1-tblTransaksi[[#This Row],[Diskon (%)]]))</f>
        <v>55996000</v>
      </c>
      <c r="P255" s="1" t="s">
        <v>17</v>
      </c>
    </row>
    <row r="256" spans="1:16" x14ac:dyDescent="0.25">
      <c r="A256" s="1" t="s">
        <v>412</v>
      </c>
      <c r="B256" s="10">
        <v>46215</v>
      </c>
      <c r="C256" s="12" t="str">
        <f>TEXT(tblTransaksi[[#This Row],[Tanggal]],"mmmm")</f>
        <v>July</v>
      </c>
      <c r="D256" s="1">
        <f>YEAR(tblTransaksi[[#This Row],[Tanggal]])</f>
        <v>2026</v>
      </c>
      <c r="E256" s="14">
        <f>MONTH(tblTransaksi[[#This Row],[Tanggal]])</f>
        <v>7</v>
      </c>
      <c r="F256" s="1" t="s">
        <v>46</v>
      </c>
      <c r="G256" s="1" t="str">
        <f>IFERROR(_xlfn.XLOOKUP(tblTransaksi[[#This Row],[Kode Produk]],Master_Data!$A$7:$A$25,Master_Data!$B$7:$B$25),"")</f>
        <v>vivo V50</v>
      </c>
      <c r="H256" s="1" t="str">
        <f>IFERROR(_xlfn.XLOOKUP(tblTransaksi[[#This Row],[Kode Produk]],Master_Data!$A$7:$A$25,Master_Data!$C$7:$C$25),"")</f>
        <v>Mid-Range</v>
      </c>
      <c r="I256" s="1" t="s">
        <v>85</v>
      </c>
      <c r="J256" s="1" t="str">
        <f>IFERROR(_xlfn.XLOOKUP(tblTransaksi[[#This Row],[ID Sales]],Master_Data!$G$7:$G$16,Master_Data!$H$7:$H$16),"")</f>
        <v>Aulia Rahman</v>
      </c>
      <c r="K256" s="1" t="str">
        <f>IFERROR(_xlfn.XLOOKUP(tblTransaksi[[#This Row],[ID Sales]],Master_Data!$G$7:$G$16,Master_Data!$I$7:$I$16),"")</f>
        <v>Palembang</v>
      </c>
      <c r="L256" s="1">
        <v>1</v>
      </c>
      <c r="M256" s="5">
        <f>IFERROR(_xlfn.XLOOKUP(tblTransaksi[[#This Row],[Kode Produk]],Master_Data!$A$7:$A$25,Master_Data!$D$7:$D$25),"")</f>
        <v>6999000</v>
      </c>
      <c r="N256" s="11">
        <v>0.05</v>
      </c>
      <c r="O256" s="5">
        <f>IF(OR(tblTransaksi[[#This Row],[Qty]]="",tblTransaksi[[#This Row],[Harga Satuan]]=""),"",tblTransaksi[[#This Row],[Qty]]*tblTransaksi[[#This Row],[Harga Satuan]]*(1-tblTransaksi[[#This Row],[Diskon (%)]]))</f>
        <v>6649050</v>
      </c>
      <c r="P256" s="1" t="s">
        <v>19</v>
      </c>
    </row>
    <row r="257" spans="1:16" x14ac:dyDescent="0.25">
      <c r="A257" s="1" t="s">
        <v>272</v>
      </c>
      <c r="B257" s="10">
        <v>46216</v>
      </c>
      <c r="C257" s="12" t="str">
        <f>TEXT(tblTransaksi[[#This Row],[Tanggal]],"mmmm")</f>
        <v>July</v>
      </c>
      <c r="D257" s="1">
        <f>YEAR(tblTransaksi[[#This Row],[Tanggal]])</f>
        <v>2026</v>
      </c>
      <c r="E257" s="14">
        <f>MONTH(tblTransaksi[[#This Row],[Tanggal]])</f>
        <v>7</v>
      </c>
      <c r="F257" s="1" t="s">
        <v>52</v>
      </c>
      <c r="G257" s="1" t="str">
        <f>IFERROR(_xlfn.XLOOKUP(tblTransaksi[[#This Row],[Kode Produk]],Master_Data!$A$7:$A$25,Master_Data!$B$7:$B$25),"")</f>
        <v>Infinix Hot 50</v>
      </c>
      <c r="H257" s="1" t="str">
        <f>IFERROR(_xlfn.XLOOKUP(tblTransaksi[[#This Row],[Kode Produk]],Master_Data!$A$7:$A$25,Master_Data!$C$7:$C$25),"")</f>
        <v>Entry-Level</v>
      </c>
      <c r="I257" s="1" t="s">
        <v>65</v>
      </c>
      <c r="J257" s="1" t="str">
        <f>IFERROR(_xlfn.XLOOKUP(tblTransaksi[[#This Row],[ID Sales]],Master_Data!$G$7:$G$16,Master_Data!$H$7:$H$16),"")</f>
        <v>Rizky Ramadhan</v>
      </c>
      <c r="K257" s="1" t="str">
        <f>IFERROR(_xlfn.XLOOKUP(tblTransaksi[[#This Row],[ID Sales]],Master_Data!$G$7:$G$16,Master_Data!$I$7:$I$16),"")</f>
        <v>Jakarta</v>
      </c>
      <c r="L257" s="1">
        <v>1</v>
      </c>
      <c r="M257" s="5">
        <f>IFERROR(_xlfn.XLOOKUP(tblTransaksi[[#This Row],[Kode Produk]],Master_Data!$A$7:$A$25,Master_Data!$D$7:$D$25),"")</f>
        <v>1699000</v>
      </c>
      <c r="N257" s="11">
        <v>0.05</v>
      </c>
      <c r="O257" s="5">
        <f>IF(OR(tblTransaksi[[#This Row],[Qty]]="",tblTransaksi[[#This Row],[Harga Satuan]]=""),"",tblTransaksi[[#This Row],[Qty]]*tblTransaksi[[#This Row],[Harga Satuan]]*(1-tblTransaksi[[#This Row],[Diskon (%)]]))</f>
        <v>1614050</v>
      </c>
      <c r="P257" s="1" t="s">
        <v>18</v>
      </c>
    </row>
    <row r="258" spans="1:16" x14ac:dyDescent="0.25">
      <c r="A258" s="1" t="s">
        <v>155</v>
      </c>
      <c r="B258" s="10">
        <v>46217</v>
      </c>
      <c r="C258" s="12" t="str">
        <f>TEXT(tblTransaksi[[#This Row],[Tanggal]],"mmmm")</f>
        <v>July</v>
      </c>
      <c r="D258" s="1">
        <f>YEAR(tblTransaksi[[#This Row],[Tanggal]])</f>
        <v>2026</v>
      </c>
      <c r="E258" s="14">
        <f>MONTH(tblTransaksi[[#This Row],[Tanggal]])</f>
        <v>7</v>
      </c>
      <c r="F258" s="1" t="s">
        <v>40</v>
      </c>
      <c r="G258" s="1" t="str">
        <f>IFERROR(_xlfn.XLOOKUP(tblTransaksi[[#This Row],[Kode Produk]],Master_Data!$A$7:$A$25,Master_Data!$B$7:$B$25),"")</f>
        <v>OPPO Reno 14</v>
      </c>
      <c r="H258" s="1" t="str">
        <f>IFERROR(_xlfn.XLOOKUP(tblTransaksi[[#This Row],[Kode Produk]],Master_Data!$A$7:$A$25,Master_Data!$C$7:$C$25),"")</f>
        <v>Mid-Range</v>
      </c>
      <c r="I258" s="1" t="s">
        <v>70</v>
      </c>
      <c r="J258" s="1" t="str">
        <f>IFERROR(_xlfn.XLOOKUP(tblTransaksi[[#This Row],[ID Sales]],Master_Data!$G$7:$G$16,Master_Data!$H$7:$H$16),"")</f>
        <v>Fajar Nugroho</v>
      </c>
      <c r="K258" s="1" t="str">
        <f>IFERROR(_xlfn.XLOOKUP(tblTransaksi[[#This Row],[ID Sales]],Master_Data!$G$7:$G$16,Master_Data!$I$7:$I$16),"")</f>
        <v>Bandung</v>
      </c>
      <c r="L258" s="1">
        <v>1</v>
      </c>
      <c r="M258" s="5">
        <f>IFERROR(_xlfn.XLOOKUP(tblTransaksi[[#This Row],[Kode Produk]],Master_Data!$A$7:$A$25,Master_Data!$D$7:$D$25),"")</f>
        <v>7499000</v>
      </c>
      <c r="N258" s="11">
        <v>0</v>
      </c>
      <c r="O258" s="5">
        <f>IF(OR(tblTransaksi[[#This Row],[Qty]]="",tblTransaksi[[#This Row],[Harga Satuan]]=""),"",tblTransaksi[[#This Row],[Qty]]*tblTransaksi[[#This Row],[Harga Satuan]]*(1-tblTransaksi[[#This Row],[Diskon (%)]]))</f>
        <v>7499000</v>
      </c>
      <c r="P258" s="1" t="s">
        <v>19</v>
      </c>
    </row>
    <row r="259" spans="1:16" x14ac:dyDescent="0.25">
      <c r="A259" s="1" t="s">
        <v>239</v>
      </c>
      <c r="B259" s="10">
        <v>46217</v>
      </c>
      <c r="C259" s="12" t="str">
        <f>TEXT(tblTransaksi[[#This Row],[Tanggal]],"mmmm")</f>
        <v>July</v>
      </c>
      <c r="D259" s="1">
        <f>YEAR(tblTransaksi[[#This Row],[Tanggal]])</f>
        <v>2026</v>
      </c>
      <c r="E259" s="14">
        <f>MONTH(tblTransaksi[[#This Row],[Tanggal]])</f>
        <v>7</v>
      </c>
      <c r="F259" s="1" t="s">
        <v>48</v>
      </c>
      <c r="G259" s="1" t="str">
        <f>IFERROR(_xlfn.XLOOKUP(tblTransaksi[[#This Row],[Kode Produk]],Master_Data!$A$7:$A$25,Master_Data!$B$7:$B$25),"")</f>
        <v>realme C75</v>
      </c>
      <c r="H259" s="1" t="str">
        <f>IFERROR(_xlfn.XLOOKUP(tblTransaksi[[#This Row],[Kode Produk]],Master_Data!$A$7:$A$25,Master_Data!$C$7:$C$25),"")</f>
        <v>Entry-Level</v>
      </c>
      <c r="I259" s="1" t="s">
        <v>67</v>
      </c>
      <c r="J259" s="1" t="str">
        <f>IFERROR(_xlfn.XLOOKUP(tblTransaksi[[#This Row],[ID Sales]],Master_Data!$G$7:$G$16,Master_Data!$H$7:$H$16),"")</f>
        <v>Dimas Saputra</v>
      </c>
      <c r="K259" s="1" t="str">
        <f>IFERROR(_xlfn.XLOOKUP(tblTransaksi[[#This Row],[ID Sales]],Master_Data!$G$7:$G$16,Master_Data!$I$7:$I$16),"")</f>
        <v>Bandung</v>
      </c>
      <c r="L259" s="1">
        <v>1</v>
      </c>
      <c r="M259" s="5">
        <f>IFERROR(_xlfn.XLOOKUP(tblTransaksi[[#This Row],[Kode Produk]],Master_Data!$A$7:$A$25,Master_Data!$D$7:$D$25),"")</f>
        <v>2299000</v>
      </c>
      <c r="N259" s="11">
        <v>0</v>
      </c>
      <c r="O259" s="5">
        <f>IF(OR(tblTransaksi[[#This Row],[Qty]]="",tblTransaksi[[#This Row],[Harga Satuan]]=""),"",tblTransaksi[[#This Row],[Qty]]*tblTransaksi[[#This Row],[Harga Satuan]]*(1-tblTransaksi[[#This Row],[Diskon (%)]]))</f>
        <v>2299000</v>
      </c>
      <c r="P259" s="1" t="s">
        <v>18</v>
      </c>
    </row>
    <row r="260" spans="1:16" x14ac:dyDescent="0.25">
      <c r="A260" s="1" t="s">
        <v>301</v>
      </c>
      <c r="B260" s="10">
        <v>46218</v>
      </c>
      <c r="C260" s="12" t="str">
        <f>TEXT(tblTransaksi[[#This Row],[Tanggal]],"mmmm")</f>
        <v>July</v>
      </c>
      <c r="D260" s="1">
        <f>YEAR(tblTransaksi[[#This Row],[Tanggal]])</f>
        <v>2026</v>
      </c>
      <c r="E260" s="14">
        <f>MONTH(tblTransaksi[[#This Row],[Tanggal]])</f>
        <v>7</v>
      </c>
      <c r="F260" s="1" t="s">
        <v>50</v>
      </c>
      <c r="G260" s="1" t="str">
        <f>IFERROR(_xlfn.XLOOKUP(tblTransaksi[[#This Row],[Kode Produk]],Master_Data!$A$7:$A$25,Master_Data!$B$7:$B$25),"")</f>
        <v>realme 14 Pro 5G</v>
      </c>
      <c r="H260" s="1" t="str">
        <f>IFERROR(_xlfn.XLOOKUP(tblTransaksi[[#This Row],[Kode Produk]],Master_Data!$A$7:$A$25,Master_Data!$C$7:$C$25),"")</f>
        <v>Mid-Range</v>
      </c>
      <c r="I260" s="1" t="s">
        <v>82</v>
      </c>
      <c r="J260" s="1" t="str">
        <f>IFERROR(_xlfn.XLOOKUP(tblTransaksi[[#This Row],[ID Sales]],Master_Data!$G$7:$G$16,Master_Data!$H$7:$H$16),"")</f>
        <v>Reza Maulana</v>
      </c>
      <c r="K260" s="1" t="str">
        <f>IFERROR(_xlfn.XLOOKUP(tblTransaksi[[#This Row],[ID Sales]],Master_Data!$G$7:$G$16,Master_Data!$I$7:$I$16),"")</f>
        <v>Palembang</v>
      </c>
      <c r="L260" s="1">
        <v>1</v>
      </c>
      <c r="M260" s="5">
        <f>IFERROR(_xlfn.XLOOKUP(tblTransaksi[[#This Row],[Kode Produk]],Master_Data!$A$7:$A$25,Master_Data!$D$7:$D$25),"")</f>
        <v>5499000</v>
      </c>
      <c r="N260" s="11">
        <v>0</v>
      </c>
      <c r="O260" s="5">
        <f>IF(OR(tblTransaksi[[#This Row],[Qty]]="",tblTransaksi[[#This Row],[Harga Satuan]]=""),"",tblTransaksi[[#This Row],[Qty]]*tblTransaksi[[#This Row],[Harga Satuan]]*(1-tblTransaksi[[#This Row],[Diskon (%)]]))</f>
        <v>5499000</v>
      </c>
      <c r="P260" s="1" t="s">
        <v>19</v>
      </c>
    </row>
    <row r="261" spans="1:16" x14ac:dyDescent="0.25">
      <c r="A261" s="1" t="s">
        <v>261</v>
      </c>
      <c r="B261" s="10">
        <v>46219</v>
      </c>
      <c r="C261" s="12" t="str">
        <f>TEXT(tblTransaksi[[#This Row],[Tanggal]],"mmmm")</f>
        <v>July</v>
      </c>
      <c r="D261" s="1">
        <f>YEAR(tblTransaksi[[#This Row],[Tanggal]])</f>
        <v>2026</v>
      </c>
      <c r="E261" s="14">
        <f>MONTH(tblTransaksi[[#This Row],[Tanggal]])</f>
        <v>7</v>
      </c>
      <c r="F261" s="1" t="s">
        <v>56</v>
      </c>
      <c r="G261" s="1" t="str">
        <f>IFERROR(_xlfn.XLOOKUP(tblTransaksi[[#This Row],[Kode Produk]],Master_Data!$A$7:$A$25,Master_Data!$B$7:$B$25),"")</f>
        <v>iPhone 13</v>
      </c>
      <c r="H261" s="1" t="str">
        <f>IFERROR(_xlfn.XLOOKUP(tblTransaksi[[#This Row],[Kode Produk]],Master_Data!$A$7:$A$25,Master_Data!$C$7:$C$25),"")</f>
        <v>Upper Mid-Range</v>
      </c>
      <c r="I261" s="1" t="s">
        <v>65</v>
      </c>
      <c r="J261" s="1" t="str">
        <f>IFERROR(_xlfn.XLOOKUP(tblTransaksi[[#This Row],[ID Sales]],Master_Data!$G$7:$G$16,Master_Data!$H$7:$H$16),"")</f>
        <v>Rizky Ramadhan</v>
      </c>
      <c r="K261" s="1" t="str">
        <f>IFERROR(_xlfn.XLOOKUP(tblTransaksi[[#This Row],[ID Sales]],Master_Data!$G$7:$G$16,Master_Data!$I$7:$I$16),"")</f>
        <v>Jakarta</v>
      </c>
      <c r="L261" s="1">
        <v>2</v>
      </c>
      <c r="M261" s="5">
        <f>IFERROR(_xlfn.XLOOKUP(tblTransaksi[[#This Row],[Kode Produk]],Master_Data!$A$7:$A$25,Master_Data!$D$7:$D$25),"")</f>
        <v>8499000</v>
      </c>
      <c r="N261" s="11">
        <v>0.15</v>
      </c>
      <c r="O261" s="5">
        <f>IF(OR(tblTransaksi[[#This Row],[Qty]]="",tblTransaksi[[#This Row],[Harga Satuan]]=""),"",tblTransaksi[[#This Row],[Qty]]*tblTransaksi[[#This Row],[Harga Satuan]]*(1-tblTransaksi[[#This Row],[Diskon (%)]]))</f>
        <v>14448300</v>
      </c>
      <c r="P261" s="1" t="s">
        <v>18</v>
      </c>
    </row>
    <row r="262" spans="1:16" x14ac:dyDescent="0.25">
      <c r="A262" s="1" t="s">
        <v>256</v>
      </c>
      <c r="B262" s="10">
        <v>46220</v>
      </c>
      <c r="C262" s="12" t="str">
        <f>TEXT(tblTransaksi[[#This Row],[Tanggal]],"mmmm")</f>
        <v>July</v>
      </c>
      <c r="D262" s="1">
        <f>YEAR(tblTransaksi[[#This Row],[Tanggal]])</f>
        <v>2026</v>
      </c>
      <c r="E262" s="14">
        <f>MONTH(tblTransaksi[[#This Row],[Tanggal]])</f>
        <v>7</v>
      </c>
      <c r="F262" s="1" t="s">
        <v>40</v>
      </c>
      <c r="G262" s="1" t="str">
        <f>IFERROR(_xlfn.XLOOKUP(tblTransaksi[[#This Row],[Kode Produk]],Master_Data!$A$7:$A$25,Master_Data!$B$7:$B$25),"")</f>
        <v>OPPO Reno 14</v>
      </c>
      <c r="H262" s="1" t="str">
        <f>IFERROR(_xlfn.XLOOKUP(tblTransaksi[[#This Row],[Kode Produk]],Master_Data!$A$7:$A$25,Master_Data!$C$7:$C$25),"")</f>
        <v>Mid-Range</v>
      </c>
      <c r="I262" s="1" t="s">
        <v>65</v>
      </c>
      <c r="J262" s="1" t="str">
        <f>IFERROR(_xlfn.XLOOKUP(tblTransaksi[[#This Row],[ID Sales]],Master_Data!$G$7:$G$16,Master_Data!$H$7:$H$16),"")</f>
        <v>Rizky Ramadhan</v>
      </c>
      <c r="K262" s="1" t="str">
        <f>IFERROR(_xlfn.XLOOKUP(tblTransaksi[[#This Row],[ID Sales]],Master_Data!$G$7:$G$16,Master_Data!$I$7:$I$16),"")</f>
        <v>Jakarta</v>
      </c>
      <c r="L262" s="1">
        <v>2</v>
      </c>
      <c r="M262" s="5">
        <f>IFERROR(_xlfn.XLOOKUP(tblTransaksi[[#This Row],[Kode Produk]],Master_Data!$A$7:$A$25,Master_Data!$D$7:$D$25),"")</f>
        <v>7499000</v>
      </c>
      <c r="N262" s="11">
        <v>0</v>
      </c>
      <c r="O262" s="5">
        <f>IF(OR(tblTransaksi[[#This Row],[Qty]]="",tblTransaksi[[#This Row],[Harga Satuan]]=""),"",tblTransaksi[[#This Row],[Qty]]*tblTransaksi[[#This Row],[Harga Satuan]]*(1-tblTransaksi[[#This Row],[Diskon (%)]]))</f>
        <v>14998000</v>
      </c>
      <c r="P262" s="1" t="s">
        <v>18</v>
      </c>
    </row>
    <row r="263" spans="1:16" x14ac:dyDescent="0.25">
      <c r="A263" s="1" t="s">
        <v>503</v>
      </c>
      <c r="B263" s="10">
        <v>46220</v>
      </c>
      <c r="C263" s="12" t="str">
        <f>TEXT(tblTransaksi[[#This Row],[Tanggal]],"mmmm")</f>
        <v>July</v>
      </c>
      <c r="D263" s="1">
        <f>YEAR(tblTransaksi[[#This Row],[Tanggal]])</f>
        <v>2026</v>
      </c>
      <c r="E263" s="14">
        <f>MONTH(tblTransaksi[[#This Row],[Tanggal]])</f>
        <v>7</v>
      </c>
      <c r="F263" s="1" t="s">
        <v>23</v>
      </c>
      <c r="G263" s="1" t="str">
        <f>IFERROR(_xlfn.XLOOKUP(tblTransaksi[[#This Row],[Kode Produk]],Master_Data!$A$7:$A$25,Master_Data!$B$7:$B$25),"")</f>
        <v>Samsung Galaxy A16 5G</v>
      </c>
      <c r="H263" s="1" t="str">
        <f>IFERROR(_xlfn.XLOOKUP(tblTransaksi[[#This Row],[Kode Produk]],Master_Data!$A$7:$A$25,Master_Data!$C$7:$C$25),"")</f>
        <v>Mid-Range</v>
      </c>
      <c r="I263" s="1" t="s">
        <v>62</v>
      </c>
      <c r="J263" s="1" t="str">
        <f>IFERROR(_xlfn.XLOOKUP(tblTransaksi[[#This Row],[ID Sales]],Master_Data!$G$7:$G$16,Master_Data!$H$7:$H$16),"")</f>
        <v>Andi Pratama</v>
      </c>
      <c r="K263" s="1" t="str">
        <f>IFERROR(_xlfn.XLOOKUP(tblTransaksi[[#This Row],[ID Sales]],Master_Data!$G$7:$G$16,Master_Data!$I$7:$I$16),"")</f>
        <v>Jakarta</v>
      </c>
      <c r="L263" s="1">
        <v>1</v>
      </c>
      <c r="M263" s="5">
        <f>IFERROR(_xlfn.XLOOKUP(tblTransaksi[[#This Row],[Kode Produk]],Master_Data!$A$7:$A$25,Master_Data!$D$7:$D$25),"")</f>
        <v>3199000</v>
      </c>
      <c r="N263" s="11">
        <v>0</v>
      </c>
      <c r="O263" s="5">
        <f>IF(OR(tblTransaksi[[#This Row],[Qty]]="",tblTransaksi[[#This Row],[Harga Satuan]]=""),"",tblTransaksi[[#This Row],[Qty]]*tblTransaksi[[#This Row],[Harga Satuan]]*(1-tblTransaksi[[#This Row],[Diskon (%)]]))</f>
        <v>3199000</v>
      </c>
      <c r="P263" s="1" t="s">
        <v>17</v>
      </c>
    </row>
    <row r="264" spans="1:16" x14ac:dyDescent="0.25">
      <c r="A264" s="1" t="s">
        <v>458</v>
      </c>
      <c r="B264" s="10">
        <v>46221</v>
      </c>
      <c r="C264" s="12" t="str">
        <f>TEXT(tblTransaksi[[#This Row],[Tanggal]],"mmmm")</f>
        <v>July</v>
      </c>
      <c r="D264" s="1">
        <f>YEAR(tblTransaksi[[#This Row],[Tanggal]])</f>
        <v>2026</v>
      </c>
      <c r="E264" s="14">
        <f>MONTH(tblTransaksi[[#This Row],[Tanggal]])</f>
        <v>7</v>
      </c>
      <c r="F264" s="1" t="s">
        <v>38</v>
      </c>
      <c r="G264" s="1" t="str">
        <f>IFERROR(_xlfn.XLOOKUP(tblTransaksi[[#This Row],[Kode Produk]],Master_Data!$A$7:$A$25,Master_Data!$B$7:$B$25),"")</f>
        <v>OPPO A5 Pro</v>
      </c>
      <c r="H264" s="1" t="str">
        <f>IFERROR(_xlfn.XLOOKUP(tblTransaksi[[#This Row],[Kode Produk]],Master_Data!$A$7:$A$25,Master_Data!$C$7:$C$25),"")</f>
        <v>Entry-Level</v>
      </c>
      <c r="I264" s="1" t="s">
        <v>72</v>
      </c>
      <c r="J264" s="1" t="str">
        <f>IFERROR(_xlfn.XLOOKUP(tblTransaksi[[#This Row],[ID Sales]],Master_Data!$G$7:$G$16,Master_Data!$H$7:$H$16),"")</f>
        <v>Kevin Wijaya</v>
      </c>
      <c r="K264" s="1" t="str">
        <f>IFERROR(_xlfn.XLOOKUP(tblTransaksi[[#This Row],[ID Sales]],Master_Data!$G$7:$G$16,Master_Data!$I$7:$I$16),"")</f>
        <v>Surabaya</v>
      </c>
      <c r="L264" s="1">
        <v>2</v>
      </c>
      <c r="M264" s="5">
        <f>IFERROR(_xlfn.XLOOKUP(tblTransaksi[[#This Row],[Kode Produk]],Master_Data!$A$7:$A$25,Master_Data!$D$7:$D$25),"")</f>
        <v>2499000</v>
      </c>
      <c r="N264" s="11">
        <v>0.05</v>
      </c>
      <c r="O264" s="5">
        <f>IF(OR(tblTransaksi[[#This Row],[Qty]]="",tblTransaksi[[#This Row],[Harga Satuan]]=""),"",tblTransaksi[[#This Row],[Qty]]*tblTransaksi[[#This Row],[Harga Satuan]]*(1-tblTransaksi[[#This Row],[Diskon (%)]]))</f>
        <v>4748100</v>
      </c>
      <c r="P264" s="1" t="s">
        <v>19</v>
      </c>
    </row>
    <row r="265" spans="1:16" x14ac:dyDescent="0.25">
      <c r="A265" s="1" t="s">
        <v>543</v>
      </c>
      <c r="B265" s="10">
        <v>46222</v>
      </c>
      <c r="C265" s="12" t="str">
        <f>TEXT(tblTransaksi[[#This Row],[Tanggal]],"mmmm")</f>
        <v>July</v>
      </c>
      <c r="D265" s="1">
        <f>YEAR(tblTransaksi[[#This Row],[Tanggal]])</f>
        <v>2026</v>
      </c>
      <c r="E265" s="14">
        <f>MONTH(tblTransaksi[[#This Row],[Tanggal]])</f>
        <v>7</v>
      </c>
      <c r="F265" s="1" t="s">
        <v>40</v>
      </c>
      <c r="G265" s="1" t="str">
        <f>IFERROR(_xlfn.XLOOKUP(tblTransaksi[[#This Row],[Kode Produk]],Master_Data!$A$7:$A$25,Master_Data!$B$7:$B$25),"")</f>
        <v>OPPO Reno 14</v>
      </c>
      <c r="H265" s="1" t="str">
        <f>IFERROR(_xlfn.XLOOKUP(tblTransaksi[[#This Row],[Kode Produk]],Master_Data!$A$7:$A$25,Master_Data!$C$7:$C$25),"")</f>
        <v>Mid-Range</v>
      </c>
      <c r="I265" s="1" t="s">
        <v>72</v>
      </c>
      <c r="J265" s="1" t="str">
        <f>IFERROR(_xlfn.XLOOKUP(tblTransaksi[[#This Row],[ID Sales]],Master_Data!$G$7:$G$16,Master_Data!$H$7:$H$16),"")</f>
        <v>Kevin Wijaya</v>
      </c>
      <c r="K265" s="1" t="str">
        <f>IFERROR(_xlfn.XLOOKUP(tblTransaksi[[#This Row],[ID Sales]],Master_Data!$G$7:$G$16,Master_Data!$I$7:$I$16),"")</f>
        <v>Surabaya</v>
      </c>
      <c r="L265" s="1">
        <v>1</v>
      </c>
      <c r="M265" s="5">
        <f>IFERROR(_xlfn.XLOOKUP(tblTransaksi[[#This Row],[Kode Produk]],Master_Data!$A$7:$A$25,Master_Data!$D$7:$D$25),"")</f>
        <v>7499000</v>
      </c>
      <c r="N265" s="11">
        <v>0</v>
      </c>
      <c r="O265" s="5">
        <f>IF(OR(tblTransaksi[[#This Row],[Qty]]="",tblTransaksi[[#This Row],[Harga Satuan]]=""),"",tblTransaksi[[#This Row],[Qty]]*tblTransaksi[[#This Row],[Harga Satuan]]*(1-tblTransaksi[[#This Row],[Diskon (%)]]))</f>
        <v>7499000</v>
      </c>
      <c r="P265" s="1" t="s">
        <v>87</v>
      </c>
    </row>
    <row r="266" spans="1:16" x14ac:dyDescent="0.25">
      <c r="A266" s="1" t="s">
        <v>277</v>
      </c>
      <c r="B266" s="10">
        <v>46223</v>
      </c>
      <c r="C266" s="12" t="str">
        <f>TEXT(tblTransaksi[[#This Row],[Tanggal]],"mmmm")</f>
        <v>July</v>
      </c>
      <c r="D266" s="1">
        <f>YEAR(tblTransaksi[[#This Row],[Tanggal]])</f>
        <v>2026</v>
      </c>
      <c r="E266" s="14">
        <f>MONTH(tblTransaksi[[#This Row],[Tanggal]])</f>
        <v>7</v>
      </c>
      <c r="F266" s="1" t="s">
        <v>56</v>
      </c>
      <c r="G266" s="1" t="str">
        <f>IFERROR(_xlfn.XLOOKUP(tblTransaksi[[#This Row],[Kode Produk]],Master_Data!$A$7:$A$25,Master_Data!$B$7:$B$25),"")</f>
        <v>iPhone 13</v>
      </c>
      <c r="H266" s="1" t="str">
        <f>IFERROR(_xlfn.XLOOKUP(tblTransaksi[[#This Row],[Kode Produk]],Master_Data!$A$7:$A$25,Master_Data!$C$7:$C$25),"")</f>
        <v>Upper Mid-Range</v>
      </c>
      <c r="I266" s="1" t="s">
        <v>72</v>
      </c>
      <c r="J266" s="1" t="str">
        <f>IFERROR(_xlfn.XLOOKUP(tblTransaksi[[#This Row],[ID Sales]],Master_Data!$G$7:$G$16,Master_Data!$H$7:$H$16),"")</f>
        <v>Kevin Wijaya</v>
      </c>
      <c r="K266" s="1" t="str">
        <f>IFERROR(_xlfn.XLOOKUP(tblTransaksi[[#This Row],[ID Sales]],Master_Data!$G$7:$G$16,Master_Data!$I$7:$I$16),"")</f>
        <v>Surabaya</v>
      </c>
      <c r="L266" s="1">
        <v>3</v>
      </c>
      <c r="M266" s="5">
        <f>IFERROR(_xlfn.XLOOKUP(tblTransaksi[[#This Row],[Kode Produk]],Master_Data!$A$7:$A$25,Master_Data!$D$7:$D$25),"")</f>
        <v>8499000</v>
      </c>
      <c r="N266" s="11">
        <v>0</v>
      </c>
      <c r="O266" s="5">
        <f>IF(OR(tblTransaksi[[#This Row],[Qty]]="",tblTransaksi[[#This Row],[Harga Satuan]]=""),"",tblTransaksi[[#This Row],[Qty]]*tblTransaksi[[#This Row],[Harga Satuan]]*(1-tblTransaksi[[#This Row],[Diskon (%)]]))</f>
        <v>25497000</v>
      </c>
      <c r="P266" s="1" t="s">
        <v>19</v>
      </c>
    </row>
    <row r="267" spans="1:16" x14ac:dyDescent="0.25">
      <c r="A267" s="1" t="s">
        <v>337</v>
      </c>
      <c r="B267" s="10">
        <v>46223</v>
      </c>
      <c r="C267" s="12" t="str">
        <f>TEXT(tblTransaksi[[#This Row],[Tanggal]],"mmmm")</f>
        <v>July</v>
      </c>
      <c r="D267" s="1">
        <f>YEAR(tblTransaksi[[#This Row],[Tanggal]])</f>
        <v>2026</v>
      </c>
      <c r="E267" s="14">
        <f>MONTH(tblTransaksi[[#This Row],[Tanggal]])</f>
        <v>7</v>
      </c>
      <c r="F267" s="1" t="s">
        <v>21</v>
      </c>
      <c r="G267" s="1" t="str">
        <f>IFERROR(_xlfn.XLOOKUP(tblTransaksi[[#This Row],[Kode Produk]],Master_Data!$A$7:$A$25,Master_Data!$B$7:$B$25),"")</f>
        <v>Samsung Galaxy A06</v>
      </c>
      <c r="H267" s="1" t="str">
        <f>IFERROR(_xlfn.XLOOKUP(tblTransaksi[[#This Row],[Kode Produk]],Master_Data!$A$7:$A$25,Master_Data!$C$7:$C$25),"")</f>
        <v>Entry-Level</v>
      </c>
      <c r="I267" s="1" t="s">
        <v>62</v>
      </c>
      <c r="J267" s="1" t="str">
        <f>IFERROR(_xlfn.XLOOKUP(tblTransaksi[[#This Row],[ID Sales]],Master_Data!$G$7:$G$16,Master_Data!$H$7:$H$16),"")</f>
        <v>Andi Pratama</v>
      </c>
      <c r="K267" s="1" t="str">
        <f>IFERROR(_xlfn.XLOOKUP(tblTransaksi[[#This Row],[ID Sales]],Master_Data!$G$7:$G$16,Master_Data!$I$7:$I$16),"")</f>
        <v>Jakarta</v>
      </c>
      <c r="L267" s="1">
        <v>3</v>
      </c>
      <c r="M267" s="5">
        <f>IFERROR(_xlfn.XLOOKUP(tblTransaksi[[#This Row],[Kode Produk]],Master_Data!$A$7:$A$25,Master_Data!$D$7:$D$25),"")</f>
        <v>1699000</v>
      </c>
      <c r="N267" s="11">
        <v>0.05</v>
      </c>
      <c r="O267" s="5">
        <f>IF(OR(tblTransaksi[[#This Row],[Qty]]="",tblTransaksi[[#This Row],[Harga Satuan]]=""),"",tblTransaksi[[#This Row],[Qty]]*tblTransaksi[[#This Row],[Harga Satuan]]*(1-tblTransaksi[[#This Row],[Diskon (%)]]))</f>
        <v>4842150</v>
      </c>
      <c r="P267" s="1" t="s">
        <v>17</v>
      </c>
    </row>
    <row r="268" spans="1:16" x14ac:dyDescent="0.25">
      <c r="A268" s="1" t="s">
        <v>117</v>
      </c>
      <c r="B268" s="10">
        <v>46224</v>
      </c>
      <c r="C268" s="12" t="str">
        <f>TEXT(tblTransaksi[[#This Row],[Tanggal]],"mmmm")</f>
        <v>July</v>
      </c>
      <c r="D268" s="1">
        <f>YEAR(tblTransaksi[[#This Row],[Tanggal]])</f>
        <v>2026</v>
      </c>
      <c r="E268" s="14">
        <f>MONTH(tblTransaksi[[#This Row],[Tanggal]])</f>
        <v>7</v>
      </c>
      <c r="F268" s="1" t="s">
        <v>52</v>
      </c>
      <c r="G268" s="1" t="str">
        <f>IFERROR(_xlfn.XLOOKUP(tblTransaksi[[#This Row],[Kode Produk]],Master_Data!$A$7:$A$25,Master_Data!$B$7:$B$25),"")</f>
        <v>Infinix Hot 50</v>
      </c>
      <c r="H268" s="1" t="str">
        <f>IFERROR(_xlfn.XLOOKUP(tblTransaksi[[#This Row],[Kode Produk]],Master_Data!$A$7:$A$25,Master_Data!$C$7:$C$25),"")</f>
        <v>Entry-Level</v>
      </c>
      <c r="I268" s="1" t="s">
        <v>82</v>
      </c>
      <c r="J268" s="1" t="str">
        <f>IFERROR(_xlfn.XLOOKUP(tblTransaksi[[#This Row],[ID Sales]],Master_Data!$G$7:$G$16,Master_Data!$H$7:$H$16),"")</f>
        <v>Reza Maulana</v>
      </c>
      <c r="K268" s="1" t="str">
        <f>IFERROR(_xlfn.XLOOKUP(tblTransaksi[[#This Row],[ID Sales]],Master_Data!$G$7:$G$16,Master_Data!$I$7:$I$16),"")</f>
        <v>Palembang</v>
      </c>
      <c r="L268" s="1">
        <v>2</v>
      </c>
      <c r="M268" s="5">
        <f>IFERROR(_xlfn.XLOOKUP(tblTransaksi[[#This Row],[Kode Produk]],Master_Data!$A$7:$A$25,Master_Data!$D$7:$D$25),"")</f>
        <v>1699000</v>
      </c>
      <c r="N268" s="11">
        <v>0.05</v>
      </c>
      <c r="O268" s="5">
        <f>IF(OR(tblTransaksi[[#This Row],[Qty]]="",tblTransaksi[[#This Row],[Harga Satuan]]=""),"",tblTransaksi[[#This Row],[Qty]]*tblTransaksi[[#This Row],[Harga Satuan]]*(1-tblTransaksi[[#This Row],[Diskon (%)]]))</f>
        <v>3228100</v>
      </c>
      <c r="P268" s="1" t="s">
        <v>18</v>
      </c>
    </row>
    <row r="269" spans="1:16" x14ac:dyDescent="0.25">
      <c r="A269" s="1" t="s">
        <v>223</v>
      </c>
      <c r="B269" s="10">
        <v>46224</v>
      </c>
      <c r="C269" s="12" t="str">
        <f>TEXT(tblTransaksi[[#This Row],[Tanggal]],"mmmm")</f>
        <v>July</v>
      </c>
      <c r="D269" s="1">
        <f>YEAR(tblTransaksi[[#This Row],[Tanggal]])</f>
        <v>2026</v>
      </c>
      <c r="E269" s="14">
        <f>MONTH(tblTransaksi[[#This Row],[Tanggal]])</f>
        <v>7</v>
      </c>
      <c r="F269" s="1" t="s">
        <v>28</v>
      </c>
      <c r="G269" s="1" t="str">
        <f>IFERROR(_xlfn.XLOOKUP(tblTransaksi[[#This Row],[Kode Produk]],Master_Data!$A$7:$A$25,Master_Data!$B$7:$B$25),"")</f>
        <v>Samsung Galaxy S25</v>
      </c>
      <c r="H269" s="1" t="str">
        <f>IFERROR(_xlfn.XLOOKUP(tblTransaksi[[#This Row],[Kode Produk]],Master_Data!$A$7:$A$25,Master_Data!$C$7:$C$25),"")</f>
        <v>Flagship</v>
      </c>
      <c r="I269" s="1" t="s">
        <v>80</v>
      </c>
      <c r="J269" s="1" t="str">
        <f>IFERROR(_xlfn.XLOOKUP(tblTransaksi[[#This Row],[ID Sales]],Master_Data!$G$7:$G$16,Master_Data!$H$7:$H$16),"")</f>
        <v>Salsa Maharani</v>
      </c>
      <c r="K269" s="1" t="str">
        <f>IFERROR(_xlfn.XLOOKUP(tblTransaksi[[#This Row],[ID Sales]],Master_Data!$G$7:$G$16,Master_Data!$I$7:$I$16),"")</f>
        <v>Medan</v>
      </c>
      <c r="L269" s="1">
        <v>2</v>
      </c>
      <c r="M269" s="5">
        <f>IFERROR(_xlfn.XLOOKUP(tblTransaksi[[#This Row],[Kode Produk]],Master_Data!$A$7:$A$25,Master_Data!$D$7:$D$25),"")</f>
        <v>14999000</v>
      </c>
      <c r="N269" s="11">
        <v>0</v>
      </c>
      <c r="O269" s="5">
        <f>IF(OR(tblTransaksi[[#This Row],[Qty]]="",tblTransaksi[[#This Row],[Harga Satuan]]=""),"",tblTransaksi[[#This Row],[Qty]]*tblTransaksi[[#This Row],[Harga Satuan]]*(1-tblTransaksi[[#This Row],[Diskon (%)]]))</f>
        <v>29998000</v>
      </c>
      <c r="P269" s="1" t="s">
        <v>87</v>
      </c>
    </row>
    <row r="270" spans="1:16" x14ac:dyDescent="0.25">
      <c r="A270" s="1" t="s">
        <v>479</v>
      </c>
      <c r="B270" s="10">
        <v>46229</v>
      </c>
      <c r="C270" s="12" t="str">
        <f>TEXT(tblTransaksi[[#This Row],[Tanggal]],"mmmm")</f>
        <v>July</v>
      </c>
      <c r="D270" s="1">
        <f>YEAR(tblTransaksi[[#This Row],[Tanggal]])</f>
        <v>2026</v>
      </c>
      <c r="E270" s="14">
        <f>MONTH(tblTransaksi[[#This Row],[Tanggal]])</f>
        <v>7</v>
      </c>
      <c r="F270" s="1" t="s">
        <v>31</v>
      </c>
      <c r="G270" s="1" t="str">
        <f>IFERROR(_xlfn.XLOOKUP(tblTransaksi[[#This Row],[Kode Produk]],Master_Data!$A$7:$A$25,Master_Data!$B$7:$B$25),"")</f>
        <v>Xiaomi Redmi 14C</v>
      </c>
      <c r="H270" s="1" t="str">
        <f>IFERROR(_xlfn.XLOOKUP(tblTransaksi[[#This Row],[Kode Produk]],Master_Data!$A$7:$A$25,Master_Data!$C$7:$C$25),"")</f>
        <v>Entry-Level</v>
      </c>
      <c r="I270" s="1" t="s">
        <v>82</v>
      </c>
      <c r="J270" s="1" t="str">
        <f>IFERROR(_xlfn.XLOOKUP(tblTransaksi[[#This Row],[ID Sales]],Master_Data!$G$7:$G$16,Master_Data!$H$7:$H$16),"")</f>
        <v>Reza Maulana</v>
      </c>
      <c r="K270" s="1" t="str">
        <f>IFERROR(_xlfn.XLOOKUP(tblTransaksi[[#This Row],[ID Sales]],Master_Data!$G$7:$G$16,Master_Data!$I$7:$I$16),"")</f>
        <v>Palembang</v>
      </c>
      <c r="L270" s="1">
        <v>1</v>
      </c>
      <c r="M270" s="5">
        <f>IFERROR(_xlfn.XLOOKUP(tblTransaksi[[#This Row],[Kode Produk]],Master_Data!$A$7:$A$25,Master_Data!$D$7:$D$25),"")</f>
        <v>1499000</v>
      </c>
      <c r="N270" s="11">
        <v>0.05</v>
      </c>
      <c r="O270" s="5">
        <f>IF(OR(tblTransaksi[[#This Row],[Qty]]="",tblTransaksi[[#This Row],[Harga Satuan]]=""),"",tblTransaksi[[#This Row],[Qty]]*tblTransaksi[[#This Row],[Harga Satuan]]*(1-tblTransaksi[[#This Row],[Diskon (%)]]))</f>
        <v>1424050</v>
      </c>
      <c r="P270" s="1" t="s">
        <v>18</v>
      </c>
    </row>
    <row r="271" spans="1:16" x14ac:dyDescent="0.25">
      <c r="A271" s="1" t="s">
        <v>557</v>
      </c>
      <c r="B271" s="10">
        <v>46229</v>
      </c>
      <c r="C271" s="12" t="str">
        <f>TEXT(tblTransaksi[[#This Row],[Tanggal]],"mmmm")</f>
        <v>July</v>
      </c>
      <c r="D271" s="1">
        <f>YEAR(tblTransaksi[[#This Row],[Tanggal]])</f>
        <v>2026</v>
      </c>
      <c r="E271" s="14">
        <f>MONTH(tblTransaksi[[#This Row],[Tanggal]])</f>
        <v>7</v>
      </c>
      <c r="F271" s="1" t="s">
        <v>52</v>
      </c>
      <c r="G271" s="1" t="str">
        <f>IFERROR(_xlfn.XLOOKUP(tblTransaksi[[#This Row],[Kode Produk]],Master_Data!$A$7:$A$25,Master_Data!$B$7:$B$25),"")</f>
        <v>Infinix Hot 50</v>
      </c>
      <c r="H271" s="1" t="str">
        <f>IFERROR(_xlfn.XLOOKUP(tblTransaksi[[#This Row],[Kode Produk]],Master_Data!$A$7:$A$25,Master_Data!$C$7:$C$25),"")</f>
        <v>Entry-Level</v>
      </c>
      <c r="I271" s="1" t="s">
        <v>77</v>
      </c>
      <c r="J271" s="1" t="str">
        <f>IFERROR(_xlfn.XLOOKUP(tblTransaksi[[#This Row],[ID Sales]],Master_Data!$G$7:$G$16,Master_Data!$H$7:$H$16),"")</f>
        <v>Nadia Putri</v>
      </c>
      <c r="K271" s="1" t="str">
        <f>IFERROR(_xlfn.XLOOKUP(tblTransaksi[[#This Row],[ID Sales]],Master_Data!$G$7:$G$16,Master_Data!$I$7:$I$16),"")</f>
        <v>Medan</v>
      </c>
      <c r="L271" s="1">
        <v>4</v>
      </c>
      <c r="M271" s="5">
        <f>IFERROR(_xlfn.XLOOKUP(tblTransaksi[[#This Row],[Kode Produk]],Master_Data!$A$7:$A$25,Master_Data!$D$7:$D$25),"")</f>
        <v>1699000</v>
      </c>
      <c r="N271" s="11">
        <v>0</v>
      </c>
      <c r="O271" s="5">
        <f>IF(OR(tblTransaksi[[#This Row],[Qty]]="",tblTransaksi[[#This Row],[Harga Satuan]]=""),"",tblTransaksi[[#This Row],[Qty]]*tblTransaksi[[#This Row],[Harga Satuan]]*(1-tblTransaksi[[#This Row],[Diskon (%)]]))</f>
        <v>6796000</v>
      </c>
      <c r="P271" s="1" t="s">
        <v>17</v>
      </c>
    </row>
    <row r="272" spans="1:16" x14ac:dyDescent="0.25">
      <c r="A272" s="1" t="s">
        <v>505</v>
      </c>
      <c r="B272" s="10">
        <v>46231</v>
      </c>
      <c r="C272" s="12" t="str">
        <f>TEXT(tblTransaksi[[#This Row],[Tanggal]],"mmmm")</f>
        <v>July</v>
      </c>
      <c r="D272" s="1">
        <f>YEAR(tblTransaksi[[#This Row],[Tanggal]])</f>
        <v>2026</v>
      </c>
      <c r="E272" s="14">
        <f>MONTH(tblTransaksi[[#This Row],[Tanggal]])</f>
        <v>7</v>
      </c>
      <c r="F272" s="1" t="s">
        <v>40</v>
      </c>
      <c r="G272" s="1" t="str">
        <f>IFERROR(_xlfn.XLOOKUP(tblTransaksi[[#This Row],[Kode Produk]],Master_Data!$A$7:$A$25,Master_Data!$B$7:$B$25),"")</f>
        <v>OPPO Reno 14</v>
      </c>
      <c r="H272" s="1" t="str">
        <f>IFERROR(_xlfn.XLOOKUP(tblTransaksi[[#This Row],[Kode Produk]],Master_Data!$A$7:$A$25,Master_Data!$C$7:$C$25),"")</f>
        <v>Mid-Range</v>
      </c>
      <c r="I272" s="1" t="s">
        <v>85</v>
      </c>
      <c r="J272" s="1" t="str">
        <f>IFERROR(_xlfn.XLOOKUP(tblTransaksi[[#This Row],[ID Sales]],Master_Data!$G$7:$G$16,Master_Data!$H$7:$H$16),"")</f>
        <v>Aulia Rahman</v>
      </c>
      <c r="K272" s="1" t="str">
        <f>IFERROR(_xlfn.XLOOKUP(tblTransaksi[[#This Row],[ID Sales]],Master_Data!$G$7:$G$16,Master_Data!$I$7:$I$16),"")</f>
        <v>Palembang</v>
      </c>
      <c r="L272" s="1">
        <v>1</v>
      </c>
      <c r="M272" s="5">
        <f>IFERROR(_xlfn.XLOOKUP(tblTransaksi[[#This Row],[Kode Produk]],Master_Data!$A$7:$A$25,Master_Data!$D$7:$D$25),"")</f>
        <v>7499000</v>
      </c>
      <c r="N272" s="11">
        <v>0.1</v>
      </c>
      <c r="O272" s="5">
        <f>IF(OR(tblTransaksi[[#This Row],[Qty]]="",tblTransaksi[[#This Row],[Harga Satuan]]=""),"",tblTransaksi[[#This Row],[Qty]]*tblTransaksi[[#This Row],[Harga Satuan]]*(1-tblTransaksi[[#This Row],[Diskon (%)]]))</f>
        <v>6749100</v>
      </c>
      <c r="P272" s="1" t="s">
        <v>87</v>
      </c>
    </row>
    <row r="273" spans="1:16" x14ac:dyDescent="0.25">
      <c r="A273" s="1" t="s">
        <v>547</v>
      </c>
      <c r="B273" s="10">
        <v>46232</v>
      </c>
      <c r="C273" s="12" t="str">
        <f>TEXT(tblTransaksi[[#This Row],[Tanggal]],"mmmm")</f>
        <v>July</v>
      </c>
      <c r="D273" s="1">
        <f>YEAR(tblTransaksi[[#This Row],[Tanggal]])</f>
        <v>2026</v>
      </c>
      <c r="E273" s="14">
        <f>MONTH(tblTransaksi[[#This Row],[Tanggal]])</f>
        <v>7</v>
      </c>
      <c r="F273" s="1" t="s">
        <v>60</v>
      </c>
      <c r="G273" s="1" t="str">
        <f>IFERROR(_xlfn.XLOOKUP(tblTransaksi[[#This Row],[Kode Produk]],Master_Data!$A$7:$A$25,Master_Data!$B$7:$B$25),"")</f>
        <v>iPhone 16</v>
      </c>
      <c r="H273" s="1" t="str">
        <f>IFERROR(_xlfn.XLOOKUP(tblTransaksi[[#This Row],[Kode Produk]],Master_Data!$A$7:$A$25,Master_Data!$C$7:$C$25),"")</f>
        <v>Flagship</v>
      </c>
      <c r="I273" s="1" t="s">
        <v>85</v>
      </c>
      <c r="J273" s="1" t="str">
        <f>IFERROR(_xlfn.XLOOKUP(tblTransaksi[[#This Row],[ID Sales]],Master_Data!$G$7:$G$16,Master_Data!$H$7:$H$16),"")</f>
        <v>Aulia Rahman</v>
      </c>
      <c r="K273" s="1" t="str">
        <f>IFERROR(_xlfn.XLOOKUP(tblTransaksi[[#This Row],[ID Sales]],Master_Data!$G$7:$G$16,Master_Data!$I$7:$I$16),"")</f>
        <v>Palembang</v>
      </c>
      <c r="L273" s="1">
        <v>2</v>
      </c>
      <c r="M273" s="5">
        <f>IFERROR(_xlfn.XLOOKUP(tblTransaksi[[#This Row],[Kode Produk]],Master_Data!$A$7:$A$25,Master_Data!$D$7:$D$25),"")</f>
        <v>14999000</v>
      </c>
      <c r="N273" s="11">
        <v>0.05</v>
      </c>
      <c r="O273" s="5">
        <f>IF(OR(tblTransaksi[[#This Row],[Qty]]="",tblTransaksi[[#This Row],[Harga Satuan]]=""),"",tblTransaksi[[#This Row],[Qty]]*tblTransaksi[[#This Row],[Harga Satuan]]*(1-tblTransaksi[[#This Row],[Diskon (%)]]))</f>
        <v>28498100</v>
      </c>
      <c r="P273" s="1" t="s">
        <v>87</v>
      </c>
    </row>
    <row r="274" spans="1:16" x14ac:dyDescent="0.25">
      <c r="A274" s="1" t="s">
        <v>161</v>
      </c>
      <c r="B274" s="10">
        <v>46233</v>
      </c>
      <c r="C274" s="12" t="str">
        <f>TEXT(tblTransaksi[[#This Row],[Tanggal]],"mmmm")</f>
        <v>July</v>
      </c>
      <c r="D274" s="1">
        <f>YEAR(tblTransaksi[[#This Row],[Tanggal]])</f>
        <v>2026</v>
      </c>
      <c r="E274" s="14">
        <f>MONTH(tblTransaksi[[#This Row],[Tanggal]])</f>
        <v>7</v>
      </c>
      <c r="F274" s="1" t="s">
        <v>35</v>
      </c>
      <c r="G274" s="1" t="str">
        <f>IFERROR(_xlfn.XLOOKUP(tblTransaksi[[#This Row],[Kode Produk]],Master_Data!$A$7:$A$25,Master_Data!$B$7:$B$25),"")</f>
        <v>Xiaomi 14T</v>
      </c>
      <c r="H274" s="1" t="str">
        <f>IFERROR(_xlfn.XLOOKUP(tblTransaksi[[#This Row],[Kode Produk]],Master_Data!$A$7:$A$25,Master_Data!$C$7:$C$25),"")</f>
        <v>Upper Mid-Range</v>
      </c>
      <c r="I274" s="1" t="s">
        <v>80</v>
      </c>
      <c r="J274" s="1" t="str">
        <f>IFERROR(_xlfn.XLOOKUP(tblTransaksi[[#This Row],[ID Sales]],Master_Data!$G$7:$G$16,Master_Data!$H$7:$H$16),"")</f>
        <v>Salsa Maharani</v>
      </c>
      <c r="K274" s="1" t="str">
        <f>IFERROR(_xlfn.XLOOKUP(tblTransaksi[[#This Row],[ID Sales]],Master_Data!$G$7:$G$16,Master_Data!$I$7:$I$16),"")</f>
        <v>Medan</v>
      </c>
      <c r="L274" s="1">
        <v>1</v>
      </c>
      <c r="M274" s="5">
        <f>IFERROR(_xlfn.XLOOKUP(tblTransaksi[[#This Row],[Kode Produk]],Master_Data!$A$7:$A$25,Master_Data!$D$7:$D$25),"")</f>
        <v>6499000</v>
      </c>
      <c r="N274" s="11">
        <v>0</v>
      </c>
      <c r="O274" s="5">
        <f>IF(OR(tblTransaksi[[#This Row],[Qty]]="",tblTransaksi[[#This Row],[Harga Satuan]]=""),"",tblTransaksi[[#This Row],[Qty]]*tblTransaksi[[#This Row],[Harga Satuan]]*(1-tblTransaksi[[#This Row],[Diskon (%)]]))</f>
        <v>6499000</v>
      </c>
      <c r="P274" s="1" t="s">
        <v>87</v>
      </c>
    </row>
    <row r="275" spans="1:16" x14ac:dyDescent="0.25">
      <c r="A275" s="1" t="s">
        <v>291</v>
      </c>
      <c r="B275" s="10">
        <v>46234</v>
      </c>
      <c r="C275" s="12" t="str">
        <f>TEXT(tblTransaksi[[#This Row],[Tanggal]],"mmmm")</f>
        <v>July</v>
      </c>
      <c r="D275" s="1">
        <f>YEAR(tblTransaksi[[#This Row],[Tanggal]])</f>
        <v>2026</v>
      </c>
      <c r="E275" s="14">
        <f>MONTH(tblTransaksi[[#This Row],[Tanggal]])</f>
        <v>7</v>
      </c>
      <c r="F275" s="1" t="s">
        <v>44</v>
      </c>
      <c r="G275" s="1" t="str">
        <f>IFERROR(_xlfn.XLOOKUP(tblTransaksi[[#This Row],[Kode Produk]],Master_Data!$A$7:$A$25,Master_Data!$B$7:$B$25),"")</f>
        <v>vivo Y29</v>
      </c>
      <c r="H275" s="1" t="str">
        <f>IFERROR(_xlfn.XLOOKUP(tblTransaksi[[#This Row],[Kode Produk]],Master_Data!$A$7:$A$25,Master_Data!$C$7:$C$25),"")</f>
        <v>Entry-Level</v>
      </c>
      <c r="I275" s="1" t="s">
        <v>62</v>
      </c>
      <c r="J275" s="1" t="str">
        <f>IFERROR(_xlfn.XLOOKUP(tblTransaksi[[#This Row],[ID Sales]],Master_Data!$G$7:$G$16,Master_Data!$H$7:$H$16),"")</f>
        <v>Andi Pratama</v>
      </c>
      <c r="K275" s="1" t="str">
        <f>IFERROR(_xlfn.XLOOKUP(tblTransaksi[[#This Row],[ID Sales]],Master_Data!$G$7:$G$16,Master_Data!$I$7:$I$16),"")</f>
        <v>Jakarta</v>
      </c>
      <c r="L275" s="1">
        <v>1</v>
      </c>
      <c r="M275" s="5">
        <f>IFERROR(_xlfn.XLOOKUP(tblTransaksi[[#This Row],[Kode Produk]],Master_Data!$A$7:$A$25,Master_Data!$D$7:$D$25),"")</f>
        <v>2399000</v>
      </c>
      <c r="N275" s="11">
        <v>0</v>
      </c>
      <c r="O275" s="5">
        <f>IF(OR(tblTransaksi[[#This Row],[Qty]]="",tblTransaksi[[#This Row],[Harga Satuan]]=""),"",tblTransaksi[[#This Row],[Qty]]*tblTransaksi[[#This Row],[Harga Satuan]]*(1-tblTransaksi[[#This Row],[Diskon (%)]]))</f>
        <v>2399000</v>
      </c>
      <c r="P275" s="1" t="s">
        <v>19</v>
      </c>
    </row>
    <row r="276" spans="1:16" x14ac:dyDescent="0.25">
      <c r="A276" s="1" t="s">
        <v>255</v>
      </c>
      <c r="B276" s="10">
        <v>46237</v>
      </c>
      <c r="C276" s="12" t="str">
        <f>TEXT(tblTransaksi[[#This Row],[Tanggal]],"mmmm")</f>
        <v>August</v>
      </c>
      <c r="D276" s="1">
        <f>YEAR(tblTransaksi[[#This Row],[Tanggal]])</f>
        <v>2026</v>
      </c>
      <c r="E276" s="14">
        <f>MONTH(tblTransaksi[[#This Row],[Tanggal]])</f>
        <v>8</v>
      </c>
      <c r="F276" s="1" t="s">
        <v>60</v>
      </c>
      <c r="G276" s="1" t="str">
        <f>IFERROR(_xlfn.XLOOKUP(tblTransaksi[[#This Row],[Kode Produk]],Master_Data!$A$7:$A$25,Master_Data!$B$7:$B$25),"")</f>
        <v>iPhone 16</v>
      </c>
      <c r="H276" s="1" t="str">
        <f>IFERROR(_xlfn.XLOOKUP(tblTransaksi[[#This Row],[Kode Produk]],Master_Data!$A$7:$A$25,Master_Data!$C$7:$C$25),"")</f>
        <v>Flagship</v>
      </c>
      <c r="I276" s="1" t="s">
        <v>62</v>
      </c>
      <c r="J276" s="1" t="str">
        <f>IFERROR(_xlfn.XLOOKUP(tblTransaksi[[#This Row],[ID Sales]],Master_Data!$G$7:$G$16,Master_Data!$H$7:$H$16),"")</f>
        <v>Andi Pratama</v>
      </c>
      <c r="K276" s="1" t="str">
        <f>IFERROR(_xlfn.XLOOKUP(tblTransaksi[[#This Row],[ID Sales]],Master_Data!$G$7:$G$16,Master_Data!$I$7:$I$16),"")</f>
        <v>Jakarta</v>
      </c>
      <c r="L276" s="1">
        <v>1</v>
      </c>
      <c r="M276" s="5">
        <f>IFERROR(_xlfn.XLOOKUP(tblTransaksi[[#This Row],[Kode Produk]],Master_Data!$A$7:$A$25,Master_Data!$D$7:$D$25),"")</f>
        <v>14999000</v>
      </c>
      <c r="N276" s="11">
        <v>0</v>
      </c>
      <c r="O276" s="5">
        <f>IF(OR(tblTransaksi[[#This Row],[Qty]]="",tblTransaksi[[#This Row],[Harga Satuan]]=""),"",tblTransaksi[[#This Row],[Qty]]*tblTransaksi[[#This Row],[Harga Satuan]]*(1-tblTransaksi[[#This Row],[Diskon (%)]]))</f>
        <v>14999000</v>
      </c>
      <c r="P276" s="1" t="s">
        <v>18</v>
      </c>
    </row>
    <row r="277" spans="1:16" x14ac:dyDescent="0.25">
      <c r="A277" s="1" t="s">
        <v>373</v>
      </c>
      <c r="B277" s="10">
        <v>46237</v>
      </c>
      <c r="C277" s="12" t="str">
        <f>TEXT(tblTransaksi[[#This Row],[Tanggal]],"mmmm")</f>
        <v>August</v>
      </c>
      <c r="D277" s="1">
        <f>YEAR(tblTransaksi[[#This Row],[Tanggal]])</f>
        <v>2026</v>
      </c>
      <c r="E277" s="14">
        <f>MONTH(tblTransaksi[[#This Row],[Tanggal]])</f>
        <v>8</v>
      </c>
      <c r="F277" s="1" t="s">
        <v>21</v>
      </c>
      <c r="G277" s="1" t="str">
        <f>IFERROR(_xlfn.XLOOKUP(tblTransaksi[[#This Row],[Kode Produk]],Master_Data!$A$7:$A$25,Master_Data!$B$7:$B$25),"")</f>
        <v>Samsung Galaxy A06</v>
      </c>
      <c r="H277" s="1" t="str">
        <f>IFERROR(_xlfn.XLOOKUP(tblTransaksi[[#This Row],[Kode Produk]],Master_Data!$A$7:$A$25,Master_Data!$C$7:$C$25),"")</f>
        <v>Entry-Level</v>
      </c>
      <c r="I277" s="1" t="s">
        <v>72</v>
      </c>
      <c r="J277" s="1" t="str">
        <f>IFERROR(_xlfn.XLOOKUP(tblTransaksi[[#This Row],[ID Sales]],Master_Data!$G$7:$G$16,Master_Data!$H$7:$H$16),"")</f>
        <v>Kevin Wijaya</v>
      </c>
      <c r="K277" s="1" t="str">
        <f>IFERROR(_xlfn.XLOOKUP(tblTransaksi[[#This Row],[ID Sales]],Master_Data!$G$7:$G$16,Master_Data!$I$7:$I$16),"")</f>
        <v>Surabaya</v>
      </c>
      <c r="L277" s="1">
        <v>2</v>
      </c>
      <c r="M277" s="5">
        <f>IFERROR(_xlfn.XLOOKUP(tblTransaksi[[#This Row],[Kode Produk]],Master_Data!$A$7:$A$25,Master_Data!$D$7:$D$25),"")</f>
        <v>1699000</v>
      </c>
      <c r="N277" s="11">
        <v>0</v>
      </c>
      <c r="O277" s="5">
        <f>IF(OR(tblTransaksi[[#This Row],[Qty]]="",tblTransaksi[[#This Row],[Harga Satuan]]=""),"",tblTransaksi[[#This Row],[Qty]]*tblTransaksi[[#This Row],[Harga Satuan]]*(1-tblTransaksi[[#This Row],[Diskon (%)]]))</f>
        <v>3398000</v>
      </c>
      <c r="P277" s="1" t="s">
        <v>87</v>
      </c>
    </row>
    <row r="278" spans="1:16" x14ac:dyDescent="0.25">
      <c r="A278" s="1" t="s">
        <v>396</v>
      </c>
      <c r="B278" s="10">
        <v>46237</v>
      </c>
      <c r="C278" s="12" t="str">
        <f>TEXT(tblTransaksi[[#This Row],[Tanggal]],"mmmm")</f>
        <v>August</v>
      </c>
      <c r="D278" s="1">
        <f>YEAR(tblTransaksi[[#This Row],[Tanggal]])</f>
        <v>2026</v>
      </c>
      <c r="E278" s="14">
        <f>MONTH(tblTransaksi[[#This Row],[Tanggal]])</f>
        <v>8</v>
      </c>
      <c r="F278" s="1" t="s">
        <v>48</v>
      </c>
      <c r="G278" s="1" t="str">
        <f>IFERROR(_xlfn.XLOOKUP(tblTransaksi[[#This Row],[Kode Produk]],Master_Data!$A$7:$A$25,Master_Data!$B$7:$B$25),"")</f>
        <v>realme C75</v>
      </c>
      <c r="H278" s="1" t="str">
        <f>IFERROR(_xlfn.XLOOKUP(tblTransaksi[[#This Row],[Kode Produk]],Master_Data!$A$7:$A$25,Master_Data!$C$7:$C$25),"")</f>
        <v>Entry-Level</v>
      </c>
      <c r="I278" s="1" t="s">
        <v>80</v>
      </c>
      <c r="J278" s="1" t="str">
        <f>IFERROR(_xlfn.XLOOKUP(tblTransaksi[[#This Row],[ID Sales]],Master_Data!$G$7:$G$16,Master_Data!$H$7:$H$16),"")</f>
        <v>Salsa Maharani</v>
      </c>
      <c r="K278" s="1" t="str">
        <f>IFERROR(_xlfn.XLOOKUP(tblTransaksi[[#This Row],[ID Sales]],Master_Data!$G$7:$G$16,Master_Data!$I$7:$I$16),"")</f>
        <v>Medan</v>
      </c>
      <c r="L278" s="1">
        <v>2</v>
      </c>
      <c r="M278" s="5">
        <f>IFERROR(_xlfn.XLOOKUP(tblTransaksi[[#This Row],[Kode Produk]],Master_Data!$A$7:$A$25,Master_Data!$D$7:$D$25),"")</f>
        <v>2299000</v>
      </c>
      <c r="N278" s="11">
        <v>0.05</v>
      </c>
      <c r="O278" s="5">
        <f>IF(OR(tblTransaksi[[#This Row],[Qty]]="",tblTransaksi[[#This Row],[Harga Satuan]]=""),"",tblTransaksi[[#This Row],[Qty]]*tblTransaksi[[#This Row],[Harga Satuan]]*(1-tblTransaksi[[#This Row],[Diskon (%)]]))</f>
        <v>4368100</v>
      </c>
      <c r="P278" s="1" t="s">
        <v>87</v>
      </c>
    </row>
    <row r="279" spans="1:16" x14ac:dyDescent="0.25">
      <c r="A279" s="1" t="s">
        <v>116</v>
      </c>
      <c r="B279" s="10">
        <v>46238</v>
      </c>
      <c r="C279" s="12" t="str">
        <f>TEXT(tblTransaksi[[#This Row],[Tanggal]],"mmmm")</f>
        <v>August</v>
      </c>
      <c r="D279" s="1">
        <f>YEAR(tblTransaksi[[#This Row],[Tanggal]])</f>
        <v>2026</v>
      </c>
      <c r="E279" s="14">
        <f>MONTH(tblTransaksi[[#This Row],[Tanggal]])</f>
        <v>8</v>
      </c>
      <c r="F279" s="1" t="s">
        <v>60</v>
      </c>
      <c r="G279" s="1" t="str">
        <f>IFERROR(_xlfn.XLOOKUP(tblTransaksi[[#This Row],[Kode Produk]],Master_Data!$A$7:$A$25,Master_Data!$B$7:$B$25),"")</f>
        <v>iPhone 16</v>
      </c>
      <c r="H279" s="1" t="str">
        <f>IFERROR(_xlfn.XLOOKUP(tblTransaksi[[#This Row],[Kode Produk]],Master_Data!$A$7:$A$25,Master_Data!$C$7:$C$25),"")</f>
        <v>Flagship</v>
      </c>
      <c r="I279" s="1" t="s">
        <v>62</v>
      </c>
      <c r="J279" s="1" t="str">
        <f>IFERROR(_xlfn.XLOOKUP(tblTransaksi[[#This Row],[ID Sales]],Master_Data!$G$7:$G$16,Master_Data!$H$7:$H$16),"")</f>
        <v>Andi Pratama</v>
      </c>
      <c r="K279" s="1" t="str">
        <f>IFERROR(_xlfn.XLOOKUP(tblTransaksi[[#This Row],[ID Sales]],Master_Data!$G$7:$G$16,Master_Data!$I$7:$I$16),"")</f>
        <v>Jakarta</v>
      </c>
      <c r="L279" s="1">
        <v>4</v>
      </c>
      <c r="M279" s="5">
        <f>IFERROR(_xlfn.XLOOKUP(tblTransaksi[[#This Row],[Kode Produk]],Master_Data!$A$7:$A$25,Master_Data!$D$7:$D$25),"")</f>
        <v>14999000</v>
      </c>
      <c r="N279" s="11">
        <v>0.1</v>
      </c>
      <c r="O279" s="5">
        <f>IF(OR(tblTransaksi[[#This Row],[Qty]]="",tblTransaksi[[#This Row],[Harga Satuan]]=""),"",tblTransaksi[[#This Row],[Qty]]*tblTransaksi[[#This Row],[Harga Satuan]]*(1-tblTransaksi[[#This Row],[Diskon (%)]]))</f>
        <v>53996400</v>
      </c>
      <c r="P279" s="1" t="s">
        <v>87</v>
      </c>
    </row>
    <row r="280" spans="1:16" x14ac:dyDescent="0.25">
      <c r="A280" s="1" t="s">
        <v>132</v>
      </c>
      <c r="B280" s="10">
        <v>46238</v>
      </c>
      <c r="C280" s="12" t="str">
        <f>TEXT(tblTransaksi[[#This Row],[Tanggal]],"mmmm")</f>
        <v>August</v>
      </c>
      <c r="D280" s="1">
        <f>YEAR(tblTransaksi[[#This Row],[Tanggal]])</f>
        <v>2026</v>
      </c>
      <c r="E280" s="14">
        <f>MONTH(tblTransaksi[[#This Row],[Tanggal]])</f>
        <v>8</v>
      </c>
      <c r="F280" s="1" t="s">
        <v>26</v>
      </c>
      <c r="G280" s="1" t="str">
        <f>IFERROR(_xlfn.XLOOKUP(tblTransaksi[[#This Row],[Kode Produk]],Master_Data!$A$7:$A$25,Master_Data!$B$7:$B$25),"")</f>
        <v>Samsung Galaxy A36 5G</v>
      </c>
      <c r="H280" s="1" t="str">
        <f>IFERROR(_xlfn.XLOOKUP(tblTransaksi[[#This Row],[Kode Produk]],Master_Data!$A$7:$A$25,Master_Data!$C$7:$C$25),"")</f>
        <v>Mid-Range</v>
      </c>
      <c r="I280" s="1" t="s">
        <v>82</v>
      </c>
      <c r="J280" s="1" t="str">
        <f>IFERROR(_xlfn.XLOOKUP(tblTransaksi[[#This Row],[ID Sales]],Master_Data!$G$7:$G$16,Master_Data!$H$7:$H$16),"")</f>
        <v>Reza Maulana</v>
      </c>
      <c r="K280" s="1" t="str">
        <f>IFERROR(_xlfn.XLOOKUP(tblTransaksi[[#This Row],[ID Sales]],Master_Data!$G$7:$G$16,Master_Data!$I$7:$I$16),"")</f>
        <v>Palembang</v>
      </c>
      <c r="L280" s="1">
        <v>5</v>
      </c>
      <c r="M280" s="5">
        <f>IFERROR(_xlfn.XLOOKUP(tblTransaksi[[#This Row],[Kode Produk]],Master_Data!$A$7:$A$25,Master_Data!$D$7:$D$25),"")</f>
        <v>5199000</v>
      </c>
      <c r="N280" s="11">
        <v>0.1</v>
      </c>
      <c r="O280" s="5">
        <f>IF(OR(tblTransaksi[[#This Row],[Qty]]="",tblTransaksi[[#This Row],[Harga Satuan]]=""),"",tblTransaksi[[#This Row],[Qty]]*tblTransaksi[[#This Row],[Harga Satuan]]*(1-tblTransaksi[[#This Row],[Diskon (%)]]))</f>
        <v>23395500</v>
      </c>
      <c r="P280" s="1" t="s">
        <v>17</v>
      </c>
    </row>
    <row r="281" spans="1:16" x14ac:dyDescent="0.25">
      <c r="A281" s="1" t="s">
        <v>323</v>
      </c>
      <c r="B281" s="10">
        <v>46238</v>
      </c>
      <c r="C281" s="12" t="str">
        <f>TEXT(tblTransaksi[[#This Row],[Tanggal]],"mmmm")</f>
        <v>August</v>
      </c>
      <c r="D281" s="1">
        <f>YEAR(tblTransaksi[[#This Row],[Tanggal]])</f>
        <v>2026</v>
      </c>
      <c r="E281" s="14">
        <f>MONTH(tblTransaksi[[#This Row],[Tanggal]])</f>
        <v>8</v>
      </c>
      <c r="F281" s="1" t="s">
        <v>38</v>
      </c>
      <c r="G281" s="1" t="str">
        <f>IFERROR(_xlfn.XLOOKUP(tblTransaksi[[#This Row],[Kode Produk]],Master_Data!$A$7:$A$25,Master_Data!$B$7:$B$25),"")</f>
        <v>OPPO A5 Pro</v>
      </c>
      <c r="H281" s="1" t="str">
        <f>IFERROR(_xlfn.XLOOKUP(tblTransaksi[[#This Row],[Kode Produk]],Master_Data!$A$7:$A$25,Master_Data!$C$7:$C$25),"")</f>
        <v>Entry-Level</v>
      </c>
      <c r="I281" s="1" t="s">
        <v>80</v>
      </c>
      <c r="J281" s="1" t="str">
        <f>IFERROR(_xlfn.XLOOKUP(tblTransaksi[[#This Row],[ID Sales]],Master_Data!$G$7:$G$16,Master_Data!$H$7:$H$16),"")</f>
        <v>Salsa Maharani</v>
      </c>
      <c r="K281" s="1" t="str">
        <f>IFERROR(_xlfn.XLOOKUP(tblTransaksi[[#This Row],[ID Sales]],Master_Data!$G$7:$G$16,Master_Data!$I$7:$I$16),"")</f>
        <v>Medan</v>
      </c>
      <c r="L281" s="1">
        <v>1</v>
      </c>
      <c r="M281" s="5">
        <f>IFERROR(_xlfn.XLOOKUP(tblTransaksi[[#This Row],[Kode Produk]],Master_Data!$A$7:$A$25,Master_Data!$D$7:$D$25),"")</f>
        <v>2499000</v>
      </c>
      <c r="N281" s="11">
        <v>0.15</v>
      </c>
      <c r="O281" s="5">
        <f>IF(OR(tblTransaksi[[#This Row],[Qty]]="",tblTransaksi[[#This Row],[Harga Satuan]]=""),"",tblTransaksi[[#This Row],[Qty]]*tblTransaksi[[#This Row],[Harga Satuan]]*(1-tblTransaksi[[#This Row],[Diskon (%)]]))</f>
        <v>2124150</v>
      </c>
      <c r="P281" s="1" t="s">
        <v>18</v>
      </c>
    </row>
    <row r="282" spans="1:16" x14ac:dyDescent="0.25">
      <c r="A282" s="1" t="s">
        <v>328</v>
      </c>
      <c r="B282" s="10">
        <v>46238</v>
      </c>
      <c r="C282" s="12" t="str">
        <f>TEXT(tblTransaksi[[#This Row],[Tanggal]],"mmmm")</f>
        <v>August</v>
      </c>
      <c r="D282" s="1">
        <f>YEAR(tblTransaksi[[#This Row],[Tanggal]])</f>
        <v>2026</v>
      </c>
      <c r="E282" s="14">
        <f>MONTH(tblTransaksi[[#This Row],[Tanggal]])</f>
        <v>8</v>
      </c>
      <c r="F282" s="1" t="s">
        <v>26</v>
      </c>
      <c r="G282" s="1" t="str">
        <f>IFERROR(_xlfn.XLOOKUP(tblTransaksi[[#This Row],[Kode Produk]],Master_Data!$A$7:$A$25,Master_Data!$B$7:$B$25),"")</f>
        <v>Samsung Galaxy A36 5G</v>
      </c>
      <c r="H282" s="1" t="str">
        <f>IFERROR(_xlfn.XLOOKUP(tblTransaksi[[#This Row],[Kode Produk]],Master_Data!$A$7:$A$25,Master_Data!$C$7:$C$25),"")</f>
        <v>Mid-Range</v>
      </c>
      <c r="I282" s="1" t="s">
        <v>85</v>
      </c>
      <c r="J282" s="1" t="str">
        <f>IFERROR(_xlfn.XLOOKUP(tblTransaksi[[#This Row],[ID Sales]],Master_Data!$G$7:$G$16,Master_Data!$H$7:$H$16),"")</f>
        <v>Aulia Rahman</v>
      </c>
      <c r="K282" s="1" t="str">
        <f>IFERROR(_xlfn.XLOOKUP(tblTransaksi[[#This Row],[ID Sales]],Master_Data!$G$7:$G$16,Master_Data!$I$7:$I$16),"")</f>
        <v>Palembang</v>
      </c>
      <c r="L282" s="1">
        <v>1</v>
      </c>
      <c r="M282" s="5">
        <f>IFERROR(_xlfn.XLOOKUP(tblTransaksi[[#This Row],[Kode Produk]],Master_Data!$A$7:$A$25,Master_Data!$D$7:$D$25),"")</f>
        <v>5199000</v>
      </c>
      <c r="N282" s="11">
        <v>0.05</v>
      </c>
      <c r="O282" s="5">
        <f>IF(OR(tblTransaksi[[#This Row],[Qty]]="",tblTransaksi[[#This Row],[Harga Satuan]]=""),"",tblTransaksi[[#This Row],[Qty]]*tblTransaksi[[#This Row],[Harga Satuan]]*(1-tblTransaksi[[#This Row],[Diskon (%)]]))</f>
        <v>4939050</v>
      </c>
      <c r="P282" s="1" t="s">
        <v>19</v>
      </c>
    </row>
    <row r="283" spans="1:16" x14ac:dyDescent="0.25">
      <c r="A283" s="1" t="s">
        <v>171</v>
      </c>
      <c r="B283" s="10">
        <v>46239</v>
      </c>
      <c r="C283" s="12" t="str">
        <f>TEXT(tblTransaksi[[#This Row],[Tanggal]],"mmmm")</f>
        <v>August</v>
      </c>
      <c r="D283" s="1">
        <f>YEAR(tblTransaksi[[#This Row],[Tanggal]])</f>
        <v>2026</v>
      </c>
      <c r="E283" s="14">
        <f>MONTH(tblTransaksi[[#This Row],[Tanggal]])</f>
        <v>8</v>
      </c>
      <c r="F283" s="1" t="s">
        <v>58</v>
      </c>
      <c r="G283" s="1" t="str">
        <f>IFERROR(_xlfn.XLOOKUP(tblTransaksi[[#This Row],[Kode Produk]],Master_Data!$A$7:$A$25,Master_Data!$B$7:$B$25),"")</f>
        <v>iPhone 15</v>
      </c>
      <c r="H283" s="1" t="str">
        <f>IFERROR(_xlfn.XLOOKUP(tblTransaksi[[#This Row],[Kode Produk]],Master_Data!$A$7:$A$25,Master_Data!$C$7:$C$25),"")</f>
        <v>Flagship</v>
      </c>
      <c r="I283" s="1" t="s">
        <v>62</v>
      </c>
      <c r="J283" s="1" t="str">
        <f>IFERROR(_xlfn.XLOOKUP(tblTransaksi[[#This Row],[ID Sales]],Master_Data!$G$7:$G$16,Master_Data!$H$7:$H$16),"")</f>
        <v>Andi Pratama</v>
      </c>
      <c r="K283" s="1" t="str">
        <f>IFERROR(_xlfn.XLOOKUP(tblTransaksi[[#This Row],[ID Sales]],Master_Data!$G$7:$G$16,Master_Data!$I$7:$I$16),"")</f>
        <v>Jakarta</v>
      </c>
      <c r="L283" s="1">
        <v>3</v>
      </c>
      <c r="M283" s="5">
        <f>IFERROR(_xlfn.XLOOKUP(tblTransaksi[[#This Row],[Kode Produk]],Master_Data!$A$7:$A$25,Master_Data!$D$7:$D$25),"")</f>
        <v>12499000</v>
      </c>
      <c r="N283" s="11">
        <v>0.05</v>
      </c>
      <c r="O283" s="5">
        <f>IF(OR(tblTransaksi[[#This Row],[Qty]]="",tblTransaksi[[#This Row],[Harga Satuan]]=""),"",tblTransaksi[[#This Row],[Qty]]*tblTransaksi[[#This Row],[Harga Satuan]]*(1-tblTransaksi[[#This Row],[Diskon (%)]]))</f>
        <v>35622150</v>
      </c>
      <c r="P283" s="1" t="s">
        <v>18</v>
      </c>
    </row>
    <row r="284" spans="1:16" x14ac:dyDescent="0.25">
      <c r="A284" s="1" t="s">
        <v>459</v>
      </c>
      <c r="B284" s="10">
        <v>46239</v>
      </c>
      <c r="C284" s="12" t="str">
        <f>TEXT(tblTransaksi[[#This Row],[Tanggal]],"mmmm")</f>
        <v>August</v>
      </c>
      <c r="D284" s="1">
        <f>YEAR(tblTransaksi[[#This Row],[Tanggal]])</f>
        <v>2026</v>
      </c>
      <c r="E284" s="14">
        <f>MONTH(tblTransaksi[[#This Row],[Tanggal]])</f>
        <v>8</v>
      </c>
      <c r="F284" s="1" t="s">
        <v>56</v>
      </c>
      <c r="G284" s="1" t="str">
        <f>IFERROR(_xlfn.XLOOKUP(tblTransaksi[[#This Row],[Kode Produk]],Master_Data!$A$7:$A$25,Master_Data!$B$7:$B$25),"")</f>
        <v>iPhone 13</v>
      </c>
      <c r="H284" s="1" t="str">
        <f>IFERROR(_xlfn.XLOOKUP(tblTransaksi[[#This Row],[Kode Produk]],Master_Data!$A$7:$A$25,Master_Data!$C$7:$C$25),"")</f>
        <v>Upper Mid-Range</v>
      </c>
      <c r="I284" s="1" t="s">
        <v>80</v>
      </c>
      <c r="J284" s="1" t="str">
        <f>IFERROR(_xlfn.XLOOKUP(tblTransaksi[[#This Row],[ID Sales]],Master_Data!$G$7:$G$16,Master_Data!$H$7:$H$16),"")</f>
        <v>Salsa Maharani</v>
      </c>
      <c r="K284" s="1" t="str">
        <f>IFERROR(_xlfn.XLOOKUP(tblTransaksi[[#This Row],[ID Sales]],Master_Data!$G$7:$G$16,Master_Data!$I$7:$I$16),"")</f>
        <v>Medan</v>
      </c>
      <c r="L284" s="1">
        <v>1</v>
      </c>
      <c r="M284" s="5">
        <f>IFERROR(_xlfn.XLOOKUP(tblTransaksi[[#This Row],[Kode Produk]],Master_Data!$A$7:$A$25,Master_Data!$D$7:$D$25),"")</f>
        <v>8499000</v>
      </c>
      <c r="N284" s="11">
        <v>0</v>
      </c>
      <c r="O284" s="5">
        <f>IF(OR(tblTransaksi[[#This Row],[Qty]]="",tblTransaksi[[#This Row],[Harga Satuan]]=""),"",tblTransaksi[[#This Row],[Qty]]*tblTransaksi[[#This Row],[Harga Satuan]]*(1-tblTransaksi[[#This Row],[Diskon (%)]]))</f>
        <v>8499000</v>
      </c>
      <c r="P284" s="1" t="s">
        <v>18</v>
      </c>
    </row>
    <row r="285" spans="1:16" x14ac:dyDescent="0.25">
      <c r="A285" s="1" t="s">
        <v>182</v>
      </c>
      <c r="B285" s="10">
        <v>46241</v>
      </c>
      <c r="C285" s="12" t="str">
        <f>TEXT(tblTransaksi[[#This Row],[Tanggal]],"mmmm")</f>
        <v>August</v>
      </c>
      <c r="D285" s="1">
        <f>YEAR(tblTransaksi[[#This Row],[Tanggal]])</f>
        <v>2026</v>
      </c>
      <c r="E285" s="14">
        <f>MONTH(tblTransaksi[[#This Row],[Tanggal]])</f>
        <v>8</v>
      </c>
      <c r="F285" s="1" t="s">
        <v>50</v>
      </c>
      <c r="G285" s="1" t="str">
        <f>IFERROR(_xlfn.XLOOKUP(tblTransaksi[[#This Row],[Kode Produk]],Master_Data!$A$7:$A$25,Master_Data!$B$7:$B$25),"")</f>
        <v>realme 14 Pro 5G</v>
      </c>
      <c r="H285" s="1" t="str">
        <f>IFERROR(_xlfn.XLOOKUP(tblTransaksi[[#This Row],[Kode Produk]],Master_Data!$A$7:$A$25,Master_Data!$C$7:$C$25),"")</f>
        <v>Mid-Range</v>
      </c>
      <c r="I285" s="1" t="s">
        <v>72</v>
      </c>
      <c r="J285" s="1" t="str">
        <f>IFERROR(_xlfn.XLOOKUP(tblTransaksi[[#This Row],[ID Sales]],Master_Data!$G$7:$G$16,Master_Data!$H$7:$H$16),"")</f>
        <v>Kevin Wijaya</v>
      </c>
      <c r="K285" s="1" t="str">
        <f>IFERROR(_xlfn.XLOOKUP(tblTransaksi[[#This Row],[ID Sales]],Master_Data!$G$7:$G$16,Master_Data!$I$7:$I$16),"")</f>
        <v>Surabaya</v>
      </c>
      <c r="L285" s="1">
        <v>2</v>
      </c>
      <c r="M285" s="5">
        <f>IFERROR(_xlfn.XLOOKUP(tblTransaksi[[#This Row],[Kode Produk]],Master_Data!$A$7:$A$25,Master_Data!$D$7:$D$25),"")</f>
        <v>5499000</v>
      </c>
      <c r="N285" s="11">
        <v>0.1</v>
      </c>
      <c r="O285" s="5">
        <f>IF(OR(tblTransaksi[[#This Row],[Qty]]="",tblTransaksi[[#This Row],[Harga Satuan]]=""),"",tblTransaksi[[#This Row],[Qty]]*tblTransaksi[[#This Row],[Harga Satuan]]*(1-tblTransaksi[[#This Row],[Diskon (%)]]))</f>
        <v>9898200</v>
      </c>
      <c r="P285" s="1" t="s">
        <v>17</v>
      </c>
    </row>
    <row r="286" spans="1:16" x14ac:dyDescent="0.25">
      <c r="A286" s="1" t="s">
        <v>245</v>
      </c>
      <c r="B286" s="10">
        <v>46241</v>
      </c>
      <c r="C286" s="12" t="str">
        <f>TEXT(tblTransaksi[[#This Row],[Tanggal]],"mmmm")</f>
        <v>August</v>
      </c>
      <c r="D286" s="1">
        <f>YEAR(tblTransaksi[[#This Row],[Tanggal]])</f>
        <v>2026</v>
      </c>
      <c r="E286" s="14">
        <f>MONTH(tblTransaksi[[#This Row],[Tanggal]])</f>
        <v>8</v>
      </c>
      <c r="F286" s="1" t="s">
        <v>31</v>
      </c>
      <c r="G286" s="1" t="str">
        <f>IFERROR(_xlfn.XLOOKUP(tblTransaksi[[#This Row],[Kode Produk]],Master_Data!$A$7:$A$25,Master_Data!$B$7:$B$25),"")</f>
        <v>Xiaomi Redmi 14C</v>
      </c>
      <c r="H286" s="1" t="str">
        <f>IFERROR(_xlfn.XLOOKUP(tblTransaksi[[#This Row],[Kode Produk]],Master_Data!$A$7:$A$25,Master_Data!$C$7:$C$25),"")</f>
        <v>Entry-Level</v>
      </c>
      <c r="I286" s="1" t="s">
        <v>82</v>
      </c>
      <c r="J286" s="1" t="str">
        <f>IFERROR(_xlfn.XLOOKUP(tblTransaksi[[#This Row],[ID Sales]],Master_Data!$G$7:$G$16,Master_Data!$H$7:$H$16),"")</f>
        <v>Reza Maulana</v>
      </c>
      <c r="K286" s="1" t="str">
        <f>IFERROR(_xlfn.XLOOKUP(tblTransaksi[[#This Row],[ID Sales]],Master_Data!$G$7:$G$16,Master_Data!$I$7:$I$16),"")</f>
        <v>Palembang</v>
      </c>
      <c r="L286" s="1">
        <v>2</v>
      </c>
      <c r="M286" s="5">
        <f>IFERROR(_xlfn.XLOOKUP(tblTransaksi[[#This Row],[Kode Produk]],Master_Data!$A$7:$A$25,Master_Data!$D$7:$D$25),"")</f>
        <v>1499000</v>
      </c>
      <c r="N286" s="11">
        <v>0</v>
      </c>
      <c r="O286" s="5">
        <f>IF(OR(tblTransaksi[[#This Row],[Qty]]="",tblTransaksi[[#This Row],[Harga Satuan]]=""),"",tblTransaksi[[#This Row],[Qty]]*tblTransaksi[[#This Row],[Harga Satuan]]*(1-tblTransaksi[[#This Row],[Diskon (%)]]))</f>
        <v>2998000</v>
      </c>
      <c r="P286" s="1" t="s">
        <v>18</v>
      </c>
    </row>
    <row r="287" spans="1:16" x14ac:dyDescent="0.25">
      <c r="A287" s="1" t="s">
        <v>162</v>
      </c>
      <c r="B287" s="10">
        <v>46242</v>
      </c>
      <c r="C287" s="12" t="str">
        <f>TEXT(tblTransaksi[[#This Row],[Tanggal]],"mmmm")</f>
        <v>August</v>
      </c>
      <c r="D287" s="1">
        <f>YEAR(tblTransaksi[[#This Row],[Tanggal]])</f>
        <v>2026</v>
      </c>
      <c r="E287" s="14">
        <f>MONTH(tblTransaksi[[#This Row],[Tanggal]])</f>
        <v>8</v>
      </c>
      <c r="F287" s="1" t="s">
        <v>52</v>
      </c>
      <c r="G287" s="1" t="str">
        <f>IFERROR(_xlfn.XLOOKUP(tblTransaksi[[#This Row],[Kode Produk]],Master_Data!$A$7:$A$25,Master_Data!$B$7:$B$25),"")</f>
        <v>Infinix Hot 50</v>
      </c>
      <c r="H287" s="1" t="str">
        <f>IFERROR(_xlfn.XLOOKUP(tblTransaksi[[#This Row],[Kode Produk]],Master_Data!$A$7:$A$25,Master_Data!$C$7:$C$25),"")</f>
        <v>Entry-Level</v>
      </c>
      <c r="I287" s="1" t="s">
        <v>75</v>
      </c>
      <c r="J287" s="1" t="str">
        <f>IFERROR(_xlfn.XLOOKUP(tblTransaksi[[#This Row],[ID Sales]],Master_Data!$G$7:$G$16,Master_Data!$H$7:$H$16),"")</f>
        <v>Arif Setiawan</v>
      </c>
      <c r="K287" s="1" t="str">
        <f>IFERROR(_xlfn.XLOOKUP(tblTransaksi[[#This Row],[ID Sales]],Master_Data!$G$7:$G$16,Master_Data!$I$7:$I$16),"")</f>
        <v>Surabaya</v>
      </c>
      <c r="L287" s="1">
        <v>1</v>
      </c>
      <c r="M287" s="5">
        <f>IFERROR(_xlfn.XLOOKUP(tblTransaksi[[#This Row],[Kode Produk]],Master_Data!$A$7:$A$25,Master_Data!$D$7:$D$25),"")</f>
        <v>1699000</v>
      </c>
      <c r="N287" s="11">
        <v>0.1</v>
      </c>
      <c r="O287" s="5">
        <f>IF(OR(tblTransaksi[[#This Row],[Qty]]="",tblTransaksi[[#This Row],[Harga Satuan]]=""),"",tblTransaksi[[#This Row],[Qty]]*tblTransaksi[[#This Row],[Harga Satuan]]*(1-tblTransaksi[[#This Row],[Diskon (%)]]))</f>
        <v>1529100</v>
      </c>
      <c r="P287" s="1" t="s">
        <v>87</v>
      </c>
    </row>
    <row r="288" spans="1:16" x14ac:dyDescent="0.25">
      <c r="A288" s="1" t="s">
        <v>200</v>
      </c>
      <c r="B288" s="10">
        <v>46242</v>
      </c>
      <c r="C288" s="12" t="str">
        <f>TEXT(tblTransaksi[[#This Row],[Tanggal]],"mmmm")</f>
        <v>August</v>
      </c>
      <c r="D288" s="1">
        <f>YEAR(tblTransaksi[[#This Row],[Tanggal]])</f>
        <v>2026</v>
      </c>
      <c r="E288" s="14">
        <f>MONTH(tblTransaksi[[#This Row],[Tanggal]])</f>
        <v>8</v>
      </c>
      <c r="F288" s="1" t="s">
        <v>28</v>
      </c>
      <c r="G288" s="1" t="str">
        <f>IFERROR(_xlfn.XLOOKUP(tblTransaksi[[#This Row],[Kode Produk]],Master_Data!$A$7:$A$25,Master_Data!$B$7:$B$25),"")</f>
        <v>Samsung Galaxy S25</v>
      </c>
      <c r="H288" s="1" t="str">
        <f>IFERROR(_xlfn.XLOOKUP(tblTransaksi[[#This Row],[Kode Produk]],Master_Data!$A$7:$A$25,Master_Data!$C$7:$C$25),"")</f>
        <v>Flagship</v>
      </c>
      <c r="I288" s="1" t="s">
        <v>70</v>
      </c>
      <c r="J288" s="1" t="str">
        <f>IFERROR(_xlfn.XLOOKUP(tblTransaksi[[#This Row],[ID Sales]],Master_Data!$G$7:$G$16,Master_Data!$H$7:$H$16),"")</f>
        <v>Fajar Nugroho</v>
      </c>
      <c r="K288" s="1" t="str">
        <f>IFERROR(_xlfn.XLOOKUP(tblTransaksi[[#This Row],[ID Sales]],Master_Data!$G$7:$G$16,Master_Data!$I$7:$I$16),"")</f>
        <v>Bandung</v>
      </c>
      <c r="L288" s="1">
        <v>1</v>
      </c>
      <c r="M288" s="5">
        <f>IFERROR(_xlfn.XLOOKUP(tblTransaksi[[#This Row],[Kode Produk]],Master_Data!$A$7:$A$25,Master_Data!$D$7:$D$25),"")</f>
        <v>14999000</v>
      </c>
      <c r="N288" s="11">
        <v>0</v>
      </c>
      <c r="O288" s="5">
        <f>IF(OR(tblTransaksi[[#This Row],[Qty]]="",tblTransaksi[[#This Row],[Harga Satuan]]=""),"",tblTransaksi[[#This Row],[Qty]]*tblTransaksi[[#This Row],[Harga Satuan]]*(1-tblTransaksi[[#This Row],[Diskon (%)]]))</f>
        <v>14999000</v>
      </c>
      <c r="P288" s="1" t="s">
        <v>17</v>
      </c>
    </row>
    <row r="289" spans="1:16" x14ac:dyDescent="0.25">
      <c r="A289" s="1" t="s">
        <v>244</v>
      </c>
      <c r="B289" s="10">
        <v>46242</v>
      </c>
      <c r="C289" s="12" t="str">
        <f>TEXT(tblTransaksi[[#This Row],[Tanggal]],"mmmm")</f>
        <v>August</v>
      </c>
      <c r="D289" s="1">
        <f>YEAR(tblTransaksi[[#This Row],[Tanggal]])</f>
        <v>2026</v>
      </c>
      <c r="E289" s="14">
        <f>MONTH(tblTransaksi[[#This Row],[Tanggal]])</f>
        <v>8</v>
      </c>
      <c r="F289" s="1" t="s">
        <v>50</v>
      </c>
      <c r="G289" s="1" t="str">
        <f>IFERROR(_xlfn.XLOOKUP(tblTransaksi[[#This Row],[Kode Produk]],Master_Data!$A$7:$A$25,Master_Data!$B$7:$B$25),"")</f>
        <v>realme 14 Pro 5G</v>
      </c>
      <c r="H289" s="1" t="str">
        <f>IFERROR(_xlfn.XLOOKUP(tblTransaksi[[#This Row],[Kode Produk]],Master_Data!$A$7:$A$25,Master_Data!$C$7:$C$25),"")</f>
        <v>Mid-Range</v>
      </c>
      <c r="I289" s="1" t="s">
        <v>80</v>
      </c>
      <c r="J289" s="1" t="str">
        <f>IFERROR(_xlfn.XLOOKUP(tblTransaksi[[#This Row],[ID Sales]],Master_Data!$G$7:$G$16,Master_Data!$H$7:$H$16),"")</f>
        <v>Salsa Maharani</v>
      </c>
      <c r="K289" s="1" t="str">
        <f>IFERROR(_xlfn.XLOOKUP(tblTransaksi[[#This Row],[ID Sales]],Master_Data!$G$7:$G$16,Master_Data!$I$7:$I$16),"")</f>
        <v>Medan</v>
      </c>
      <c r="L289" s="1">
        <v>1</v>
      </c>
      <c r="M289" s="5">
        <f>IFERROR(_xlfn.XLOOKUP(tblTransaksi[[#This Row],[Kode Produk]],Master_Data!$A$7:$A$25,Master_Data!$D$7:$D$25),"")</f>
        <v>5499000</v>
      </c>
      <c r="N289" s="11">
        <v>0.05</v>
      </c>
      <c r="O289" s="5">
        <f>IF(OR(tblTransaksi[[#This Row],[Qty]]="",tblTransaksi[[#This Row],[Harga Satuan]]=""),"",tblTransaksi[[#This Row],[Qty]]*tblTransaksi[[#This Row],[Harga Satuan]]*(1-tblTransaksi[[#This Row],[Diskon (%)]]))</f>
        <v>5224050</v>
      </c>
      <c r="P289" s="1" t="s">
        <v>19</v>
      </c>
    </row>
    <row r="290" spans="1:16" x14ac:dyDescent="0.25">
      <c r="A290" s="1" t="s">
        <v>250</v>
      </c>
      <c r="B290" s="10">
        <v>46243</v>
      </c>
      <c r="C290" s="12" t="str">
        <f>TEXT(tblTransaksi[[#This Row],[Tanggal]],"mmmm")</f>
        <v>August</v>
      </c>
      <c r="D290" s="1">
        <f>YEAR(tblTransaksi[[#This Row],[Tanggal]])</f>
        <v>2026</v>
      </c>
      <c r="E290" s="14">
        <f>MONTH(tblTransaksi[[#This Row],[Tanggal]])</f>
        <v>8</v>
      </c>
      <c r="F290" s="1" t="s">
        <v>38</v>
      </c>
      <c r="G290" s="1" t="str">
        <f>IFERROR(_xlfn.XLOOKUP(tblTransaksi[[#This Row],[Kode Produk]],Master_Data!$A$7:$A$25,Master_Data!$B$7:$B$25),"")</f>
        <v>OPPO A5 Pro</v>
      </c>
      <c r="H290" s="1" t="str">
        <f>IFERROR(_xlfn.XLOOKUP(tblTransaksi[[#This Row],[Kode Produk]],Master_Data!$A$7:$A$25,Master_Data!$C$7:$C$25),"")</f>
        <v>Entry-Level</v>
      </c>
      <c r="I290" s="1" t="s">
        <v>82</v>
      </c>
      <c r="J290" s="1" t="str">
        <f>IFERROR(_xlfn.XLOOKUP(tblTransaksi[[#This Row],[ID Sales]],Master_Data!$G$7:$G$16,Master_Data!$H$7:$H$16),"")</f>
        <v>Reza Maulana</v>
      </c>
      <c r="K290" s="1" t="str">
        <f>IFERROR(_xlfn.XLOOKUP(tblTransaksi[[#This Row],[ID Sales]],Master_Data!$G$7:$G$16,Master_Data!$I$7:$I$16),"")</f>
        <v>Palembang</v>
      </c>
      <c r="L290" s="1">
        <v>5</v>
      </c>
      <c r="M290" s="5">
        <f>IFERROR(_xlfn.XLOOKUP(tblTransaksi[[#This Row],[Kode Produk]],Master_Data!$A$7:$A$25,Master_Data!$D$7:$D$25),"")</f>
        <v>2499000</v>
      </c>
      <c r="N290" s="11">
        <v>0.05</v>
      </c>
      <c r="O290" s="5">
        <f>IF(OR(tblTransaksi[[#This Row],[Qty]]="",tblTransaksi[[#This Row],[Harga Satuan]]=""),"",tblTransaksi[[#This Row],[Qty]]*tblTransaksi[[#This Row],[Harga Satuan]]*(1-tblTransaksi[[#This Row],[Diskon (%)]]))</f>
        <v>11870250</v>
      </c>
      <c r="P290" s="1" t="s">
        <v>17</v>
      </c>
    </row>
    <row r="291" spans="1:16" x14ac:dyDescent="0.25">
      <c r="A291" s="1" t="s">
        <v>403</v>
      </c>
      <c r="B291" s="10">
        <v>46243</v>
      </c>
      <c r="C291" s="12" t="str">
        <f>TEXT(tblTransaksi[[#This Row],[Tanggal]],"mmmm")</f>
        <v>August</v>
      </c>
      <c r="D291" s="1">
        <f>YEAR(tblTransaksi[[#This Row],[Tanggal]])</f>
        <v>2026</v>
      </c>
      <c r="E291" s="14">
        <f>MONTH(tblTransaksi[[#This Row],[Tanggal]])</f>
        <v>8</v>
      </c>
      <c r="F291" s="1" t="s">
        <v>33</v>
      </c>
      <c r="G291" s="1" t="str">
        <f>IFERROR(_xlfn.XLOOKUP(tblTransaksi[[#This Row],[Kode Produk]],Master_Data!$A$7:$A$25,Master_Data!$B$7:$B$25),"")</f>
        <v>Xiaomi Redmi Note 14</v>
      </c>
      <c r="H291" s="1" t="str">
        <f>IFERROR(_xlfn.XLOOKUP(tblTransaksi[[#This Row],[Kode Produk]],Master_Data!$A$7:$A$25,Master_Data!$C$7:$C$25),"")</f>
        <v>Mid-Range</v>
      </c>
      <c r="I291" s="1" t="s">
        <v>72</v>
      </c>
      <c r="J291" s="1" t="str">
        <f>IFERROR(_xlfn.XLOOKUP(tblTransaksi[[#This Row],[ID Sales]],Master_Data!$G$7:$G$16,Master_Data!$H$7:$H$16),"")</f>
        <v>Kevin Wijaya</v>
      </c>
      <c r="K291" s="1" t="str">
        <f>IFERROR(_xlfn.XLOOKUP(tblTransaksi[[#This Row],[ID Sales]],Master_Data!$G$7:$G$16,Master_Data!$I$7:$I$16),"")</f>
        <v>Surabaya</v>
      </c>
      <c r="L291" s="1">
        <v>3</v>
      </c>
      <c r="M291" s="5">
        <f>IFERROR(_xlfn.XLOOKUP(tblTransaksi[[#This Row],[Kode Produk]],Master_Data!$A$7:$A$25,Master_Data!$D$7:$D$25),"")</f>
        <v>2799000</v>
      </c>
      <c r="N291" s="11">
        <v>0.05</v>
      </c>
      <c r="O291" s="5">
        <f>IF(OR(tblTransaksi[[#This Row],[Qty]]="",tblTransaksi[[#This Row],[Harga Satuan]]=""),"",tblTransaksi[[#This Row],[Qty]]*tblTransaksi[[#This Row],[Harga Satuan]]*(1-tblTransaksi[[#This Row],[Diskon (%)]]))</f>
        <v>7977150</v>
      </c>
      <c r="P291" s="1" t="s">
        <v>87</v>
      </c>
    </row>
    <row r="292" spans="1:16" x14ac:dyDescent="0.25">
      <c r="A292" s="1" t="s">
        <v>581</v>
      </c>
      <c r="B292" s="10">
        <v>46243</v>
      </c>
      <c r="C292" s="12" t="str">
        <f>TEXT(tblTransaksi[[#This Row],[Tanggal]],"mmmm")</f>
        <v>August</v>
      </c>
      <c r="D292" s="1">
        <f>YEAR(tblTransaksi[[#This Row],[Tanggal]])</f>
        <v>2026</v>
      </c>
      <c r="E292" s="14">
        <f>MONTH(tblTransaksi[[#This Row],[Tanggal]])</f>
        <v>8</v>
      </c>
      <c r="F292" s="1" t="s">
        <v>60</v>
      </c>
      <c r="G292" s="1" t="str">
        <f>IFERROR(_xlfn.XLOOKUP(tblTransaksi[[#This Row],[Kode Produk]],Master_Data!$A$7:$A$25,Master_Data!$B$7:$B$25),"")</f>
        <v>iPhone 16</v>
      </c>
      <c r="H292" s="1" t="str">
        <f>IFERROR(_xlfn.XLOOKUP(tblTransaksi[[#This Row],[Kode Produk]],Master_Data!$A$7:$A$25,Master_Data!$C$7:$C$25),"")</f>
        <v>Flagship</v>
      </c>
      <c r="I292" s="1" t="s">
        <v>85</v>
      </c>
      <c r="J292" s="1" t="str">
        <f>IFERROR(_xlfn.XLOOKUP(tblTransaksi[[#This Row],[ID Sales]],Master_Data!$G$7:$G$16,Master_Data!$H$7:$H$16),"")</f>
        <v>Aulia Rahman</v>
      </c>
      <c r="K292" s="1" t="str">
        <f>IFERROR(_xlfn.XLOOKUP(tblTransaksi[[#This Row],[ID Sales]],Master_Data!$G$7:$G$16,Master_Data!$I$7:$I$16),"")</f>
        <v>Palembang</v>
      </c>
      <c r="L292" s="1">
        <v>1</v>
      </c>
      <c r="M292" s="5">
        <f>IFERROR(_xlfn.XLOOKUP(tblTransaksi[[#This Row],[Kode Produk]],Master_Data!$A$7:$A$25,Master_Data!$D$7:$D$25),"")</f>
        <v>14999000</v>
      </c>
      <c r="N292" s="11">
        <v>0.05</v>
      </c>
      <c r="O292" s="5">
        <f>IF(OR(tblTransaksi[[#This Row],[Qty]]="",tblTransaksi[[#This Row],[Harga Satuan]]=""),"",tblTransaksi[[#This Row],[Qty]]*tblTransaksi[[#This Row],[Harga Satuan]]*(1-tblTransaksi[[#This Row],[Diskon (%)]]))</f>
        <v>14249050</v>
      </c>
      <c r="P292" s="1" t="s">
        <v>19</v>
      </c>
    </row>
    <row r="293" spans="1:16" x14ac:dyDescent="0.25">
      <c r="A293" s="1" t="s">
        <v>163</v>
      </c>
      <c r="B293" s="10">
        <v>46244</v>
      </c>
      <c r="C293" s="12" t="str">
        <f>TEXT(tblTransaksi[[#This Row],[Tanggal]],"mmmm")</f>
        <v>August</v>
      </c>
      <c r="D293" s="1">
        <f>YEAR(tblTransaksi[[#This Row],[Tanggal]])</f>
        <v>2026</v>
      </c>
      <c r="E293" s="14">
        <f>MONTH(tblTransaksi[[#This Row],[Tanggal]])</f>
        <v>8</v>
      </c>
      <c r="F293" s="1" t="s">
        <v>42</v>
      </c>
      <c r="G293" s="1" t="str">
        <f>IFERROR(_xlfn.XLOOKUP(tblTransaksi[[#This Row],[Kode Produk]],Master_Data!$A$7:$A$25,Master_Data!$B$7:$B$25),"")</f>
        <v>OPPO Find X8</v>
      </c>
      <c r="H293" s="1" t="str">
        <f>IFERROR(_xlfn.XLOOKUP(tblTransaksi[[#This Row],[Kode Produk]],Master_Data!$A$7:$A$25,Master_Data!$C$7:$C$25),"")</f>
        <v>Flagship</v>
      </c>
      <c r="I293" s="1" t="s">
        <v>67</v>
      </c>
      <c r="J293" s="1" t="str">
        <f>IFERROR(_xlfn.XLOOKUP(tblTransaksi[[#This Row],[ID Sales]],Master_Data!$G$7:$G$16,Master_Data!$H$7:$H$16),"")</f>
        <v>Dimas Saputra</v>
      </c>
      <c r="K293" s="1" t="str">
        <f>IFERROR(_xlfn.XLOOKUP(tblTransaksi[[#This Row],[ID Sales]],Master_Data!$G$7:$G$16,Master_Data!$I$7:$I$16),"")</f>
        <v>Bandung</v>
      </c>
      <c r="L293" s="1">
        <v>1</v>
      </c>
      <c r="M293" s="5">
        <f>IFERROR(_xlfn.XLOOKUP(tblTransaksi[[#This Row],[Kode Produk]],Master_Data!$A$7:$A$25,Master_Data!$D$7:$D$25),"")</f>
        <v>13999000</v>
      </c>
      <c r="N293" s="11">
        <v>0.05</v>
      </c>
      <c r="O293" s="5">
        <f>IF(OR(tblTransaksi[[#This Row],[Qty]]="",tblTransaksi[[#This Row],[Harga Satuan]]=""),"",tblTransaksi[[#This Row],[Qty]]*tblTransaksi[[#This Row],[Harga Satuan]]*(1-tblTransaksi[[#This Row],[Diskon (%)]]))</f>
        <v>13299050</v>
      </c>
      <c r="P293" s="1" t="s">
        <v>17</v>
      </c>
    </row>
    <row r="294" spans="1:16" x14ac:dyDescent="0.25">
      <c r="A294" s="1" t="s">
        <v>93</v>
      </c>
      <c r="B294" s="10">
        <v>46245</v>
      </c>
      <c r="C294" s="12" t="str">
        <f>TEXT(tblTransaksi[[#This Row],[Tanggal]],"mmmm")</f>
        <v>August</v>
      </c>
      <c r="D294" s="1">
        <f>YEAR(tblTransaksi[[#This Row],[Tanggal]])</f>
        <v>2026</v>
      </c>
      <c r="E294" s="14">
        <f>MONTH(tblTransaksi[[#This Row],[Tanggal]])</f>
        <v>8</v>
      </c>
      <c r="F294" s="1" t="s">
        <v>58</v>
      </c>
      <c r="G294" s="1" t="str">
        <f>IFERROR(_xlfn.XLOOKUP(tblTransaksi[[#This Row],[Kode Produk]],Master_Data!$A$7:$A$25,Master_Data!$B$7:$B$25),"")</f>
        <v>iPhone 15</v>
      </c>
      <c r="H294" s="1" t="str">
        <f>IFERROR(_xlfn.XLOOKUP(tblTransaksi[[#This Row],[Kode Produk]],Master_Data!$A$7:$A$25,Master_Data!$C$7:$C$25),"")</f>
        <v>Flagship</v>
      </c>
      <c r="I294" s="1" t="s">
        <v>82</v>
      </c>
      <c r="J294" s="1" t="str">
        <f>IFERROR(_xlfn.XLOOKUP(tblTransaksi[[#This Row],[ID Sales]],Master_Data!$G$7:$G$16,Master_Data!$H$7:$H$16),"")</f>
        <v>Reza Maulana</v>
      </c>
      <c r="K294" s="1" t="str">
        <f>IFERROR(_xlfn.XLOOKUP(tblTransaksi[[#This Row],[ID Sales]],Master_Data!$G$7:$G$16,Master_Data!$I$7:$I$16),"")</f>
        <v>Palembang</v>
      </c>
      <c r="L294" s="1">
        <v>4</v>
      </c>
      <c r="M294" s="5">
        <f>IFERROR(_xlfn.XLOOKUP(tblTransaksi[[#This Row],[Kode Produk]],Master_Data!$A$7:$A$25,Master_Data!$D$7:$D$25),"")</f>
        <v>12499000</v>
      </c>
      <c r="N294" s="11">
        <v>0</v>
      </c>
      <c r="O294" s="5">
        <f>IF(OR(tblTransaksi[[#This Row],[Qty]]="",tblTransaksi[[#This Row],[Harga Satuan]]=""),"",tblTransaksi[[#This Row],[Qty]]*tblTransaksi[[#This Row],[Harga Satuan]]*(1-tblTransaksi[[#This Row],[Diskon (%)]]))</f>
        <v>49996000</v>
      </c>
      <c r="P294" s="1" t="s">
        <v>19</v>
      </c>
    </row>
    <row r="295" spans="1:16" x14ac:dyDescent="0.25">
      <c r="A295" s="1" t="s">
        <v>216</v>
      </c>
      <c r="B295" s="10">
        <v>46245</v>
      </c>
      <c r="C295" s="12" t="str">
        <f>TEXT(tblTransaksi[[#This Row],[Tanggal]],"mmmm")</f>
        <v>August</v>
      </c>
      <c r="D295" s="1">
        <f>YEAR(tblTransaksi[[#This Row],[Tanggal]])</f>
        <v>2026</v>
      </c>
      <c r="E295" s="14">
        <f>MONTH(tblTransaksi[[#This Row],[Tanggal]])</f>
        <v>8</v>
      </c>
      <c r="F295" s="1" t="s">
        <v>40</v>
      </c>
      <c r="G295" s="1" t="str">
        <f>IFERROR(_xlfn.XLOOKUP(tblTransaksi[[#This Row],[Kode Produk]],Master_Data!$A$7:$A$25,Master_Data!$B$7:$B$25),"")</f>
        <v>OPPO Reno 14</v>
      </c>
      <c r="H295" s="1" t="str">
        <f>IFERROR(_xlfn.XLOOKUP(tblTransaksi[[#This Row],[Kode Produk]],Master_Data!$A$7:$A$25,Master_Data!$C$7:$C$25),"")</f>
        <v>Mid-Range</v>
      </c>
      <c r="I295" s="1" t="s">
        <v>62</v>
      </c>
      <c r="J295" s="1" t="str">
        <f>IFERROR(_xlfn.XLOOKUP(tblTransaksi[[#This Row],[ID Sales]],Master_Data!$G$7:$G$16,Master_Data!$H$7:$H$16),"")</f>
        <v>Andi Pratama</v>
      </c>
      <c r="K295" s="1" t="str">
        <f>IFERROR(_xlfn.XLOOKUP(tblTransaksi[[#This Row],[ID Sales]],Master_Data!$G$7:$G$16,Master_Data!$I$7:$I$16),"")</f>
        <v>Jakarta</v>
      </c>
      <c r="L295" s="1">
        <v>1</v>
      </c>
      <c r="M295" s="5">
        <f>IFERROR(_xlfn.XLOOKUP(tblTransaksi[[#This Row],[Kode Produk]],Master_Data!$A$7:$A$25,Master_Data!$D$7:$D$25),"")</f>
        <v>7499000</v>
      </c>
      <c r="N295" s="11">
        <v>0</v>
      </c>
      <c r="O295" s="5">
        <f>IF(OR(tblTransaksi[[#This Row],[Qty]]="",tblTransaksi[[#This Row],[Harga Satuan]]=""),"",tblTransaksi[[#This Row],[Qty]]*tblTransaksi[[#This Row],[Harga Satuan]]*(1-tblTransaksi[[#This Row],[Diskon (%)]]))</f>
        <v>7499000</v>
      </c>
      <c r="P295" s="1" t="s">
        <v>19</v>
      </c>
    </row>
    <row r="296" spans="1:16" x14ac:dyDescent="0.25">
      <c r="A296" s="1" t="s">
        <v>529</v>
      </c>
      <c r="B296" s="10">
        <v>46245</v>
      </c>
      <c r="C296" s="12" t="str">
        <f>TEXT(tblTransaksi[[#This Row],[Tanggal]],"mmmm")</f>
        <v>August</v>
      </c>
      <c r="D296" s="1">
        <f>YEAR(tblTransaksi[[#This Row],[Tanggal]])</f>
        <v>2026</v>
      </c>
      <c r="E296" s="14">
        <f>MONTH(tblTransaksi[[#This Row],[Tanggal]])</f>
        <v>8</v>
      </c>
      <c r="F296" s="1" t="s">
        <v>31</v>
      </c>
      <c r="G296" s="1" t="str">
        <f>IFERROR(_xlfn.XLOOKUP(tblTransaksi[[#This Row],[Kode Produk]],Master_Data!$A$7:$A$25,Master_Data!$B$7:$B$25),"")</f>
        <v>Xiaomi Redmi 14C</v>
      </c>
      <c r="H296" s="1" t="str">
        <f>IFERROR(_xlfn.XLOOKUP(tblTransaksi[[#This Row],[Kode Produk]],Master_Data!$A$7:$A$25,Master_Data!$C$7:$C$25),"")</f>
        <v>Entry-Level</v>
      </c>
      <c r="I296" s="1" t="s">
        <v>70</v>
      </c>
      <c r="J296" s="1" t="str">
        <f>IFERROR(_xlfn.XLOOKUP(tblTransaksi[[#This Row],[ID Sales]],Master_Data!$G$7:$G$16,Master_Data!$H$7:$H$16),"")</f>
        <v>Fajar Nugroho</v>
      </c>
      <c r="K296" s="1" t="str">
        <f>IFERROR(_xlfn.XLOOKUP(tblTransaksi[[#This Row],[ID Sales]],Master_Data!$G$7:$G$16,Master_Data!$I$7:$I$16),"")</f>
        <v>Bandung</v>
      </c>
      <c r="L296" s="1">
        <v>3</v>
      </c>
      <c r="M296" s="5">
        <f>IFERROR(_xlfn.XLOOKUP(tblTransaksi[[#This Row],[Kode Produk]],Master_Data!$A$7:$A$25,Master_Data!$D$7:$D$25),"")</f>
        <v>1499000</v>
      </c>
      <c r="N296" s="11">
        <v>0</v>
      </c>
      <c r="O296" s="5">
        <f>IF(OR(tblTransaksi[[#This Row],[Qty]]="",tblTransaksi[[#This Row],[Harga Satuan]]=""),"",tblTransaksi[[#This Row],[Qty]]*tblTransaksi[[#This Row],[Harga Satuan]]*(1-tblTransaksi[[#This Row],[Diskon (%)]]))</f>
        <v>4497000</v>
      </c>
      <c r="P296" s="1" t="s">
        <v>18</v>
      </c>
    </row>
    <row r="297" spans="1:16" x14ac:dyDescent="0.25">
      <c r="A297" s="1" t="s">
        <v>564</v>
      </c>
      <c r="B297" s="10">
        <v>46245</v>
      </c>
      <c r="C297" s="12" t="str">
        <f>TEXT(tblTransaksi[[#This Row],[Tanggal]],"mmmm")</f>
        <v>August</v>
      </c>
      <c r="D297" s="1">
        <f>YEAR(tblTransaksi[[#This Row],[Tanggal]])</f>
        <v>2026</v>
      </c>
      <c r="E297" s="14">
        <f>MONTH(tblTransaksi[[#This Row],[Tanggal]])</f>
        <v>8</v>
      </c>
      <c r="F297" s="1" t="s">
        <v>40</v>
      </c>
      <c r="G297" s="1" t="str">
        <f>IFERROR(_xlfn.XLOOKUP(tblTransaksi[[#This Row],[Kode Produk]],Master_Data!$A$7:$A$25,Master_Data!$B$7:$B$25),"")</f>
        <v>OPPO Reno 14</v>
      </c>
      <c r="H297" s="1" t="str">
        <f>IFERROR(_xlfn.XLOOKUP(tblTransaksi[[#This Row],[Kode Produk]],Master_Data!$A$7:$A$25,Master_Data!$C$7:$C$25),"")</f>
        <v>Mid-Range</v>
      </c>
      <c r="I297" s="1" t="s">
        <v>77</v>
      </c>
      <c r="J297" s="1" t="str">
        <f>IFERROR(_xlfn.XLOOKUP(tblTransaksi[[#This Row],[ID Sales]],Master_Data!$G$7:$G$16,Master_Data!$H$7:$H$16),"")</f>
        <v>Nadia Putri</v>
      </c>
      <c r="K297" s="1" t="str">
        <f>IFERROR(_xlfn.XLOOKUP(tblTransaksi[[#This Row],[ID Sales]],Master_Data!$G$7:$G$16,Master_Data!$I$7:$I$16),"")</f>
        <v>Medan</v>
      </c>
      <c r="L297" s="1">
        <v>1</v>
      </c>
      <c r="M297" s="5">
        <f>IFERROR(_xlfn.XLOOKUP(tblTransaksi[[#This Row],[Kode Produk]],Master_Data!$A$7:$A$25,Master_Data!$D$7:$D$25),"")</f>
        <v>7499000</v>
      </c>
      <c r="N297" s="11">
        <v>0.05</v>
      </c>
      <c r="O297" s="5">
        <f>IF(OR(tblTransaksi[[#This Row],[Qty]]="",tblTransaksi[[#This Row],[Harga Satuan]]=""),"",tblTransaksi[[#This Row],[Qty]]*tblTransaksi[[#This Row],[Harga Satuan]]*(1-tblTransaksi[[#This Row],[Diskon (%)]]))</f>
        <v>7124050</v>
      </c>
      <c r="P297" s="1" t="s">
        <v>19</v>
      </c>
    </row>
    <row r="298" spans="1:16" x14ac:dyDescent="0.25">
      <c r="A298" s="1" t="s">
        <v>159</v>
      </c>
      <c r="B298" s="10">
        <v>46247</v>
      </c>
      <c r="C298" s="12" t="str">
        <f>TEXT(tblTransaksi[[#This Row],[Tanggal]],"mmmm")</f>
        <v>August</v>
      </c>
      <c r="D298" s="1">
        <f>YEAR(tblTransaksi[[#This Row],[Tanggal]])</f>
        <v>2026</v>
      </c>
      <c r="E298" s="14">
        <f>MONTH(tblTransaksi[[#This Row],[Tanggal]])</f>
        <v>8</v>
      </c>
      <c r="F298" s="1" t="s">
        <v>58</v>
      </c>
      <c r="G298" s="1" t="str">
        <f>IFERROR(_xlfn.XLOOKUP(tblTransaksi[[#This Row],[Kode Produk]],Master_Data!$A$7:$A$25,Master_Data!$B$7:$B$25),"")</f>
        <v>iPhone 15</v>
      </c>
      <c r="H298" s="1" t="str">
        <f>IFERROR(_xlfn.XLOOKUP(tblTransaksi[[#This Row],[Kode Produk]],Master_Data!$A$7:$A$25,Master_Data!$C$7:$C$25),"")</f>
        <v>Flagship</v>
      </c>
      <c r="I298" s="1" t="s">
        <v>65</v>
      </c>
      <c r="J298" s="1" t="str">
        <f>IFERROR(_xlfn.XLOOKUP(tblTransaksi[[#This Row],[ID Sales]],Master_Data!$G$7:$G$16,Master_Data!$H$7:$H$16),"")</f>
        <v>Rizky Ramadhan</v>
      </c>
      <c r="K298" s="1" t="str">
        <f>IFERROR(_xlfn.XLOOKUP(tblTransaksi[[#This Row],[ID Sales]],Master_Data!$G$7:$G$16,Master_Data!$I$7:$I$16),"")</f>
        <v>Jakarta</v>
      </c>
      <c r="L298" s="1">
        <v>1</v>
      </c>
      <c r="M298" s="5">
        <f>IFERROR(_xlfn.XLOOKUP(tblTransaksi[[#This Row],[Kode Produk]],Master_Data!$A$7:$A$25,Master_Data!$D$7:$D$25),"")</f>
        <v>12499000</v>
      </c>
      <c r="N298" s="11">
        <v>0</v>
      </c>
      <c r="O298" s="5">
        <f>IF(OR(tblTransaksi[[#This Row],[Qty]]="",tblTransaksi[[#This Row],[Harga Satuan]]=""),"",tblTransaksi[[#This Row],[Qty]]*tblTransaksi[[#This Row],[Harga Satuan]]*(1-tblTransaksi[[#This Row],[Diskon (%)]]))</f>
        <v>12499000</v>
      </c>
      <c r="P298" s="1" t="s">
        <v>18</v>
      </c>
    </row>
    <row r="299" spans="1:16" x14ac:dyDescent="0.25">
      <c r="A299" s="1" t="s">
        <v>111</v>
      </c>
      <c r="B299" s="10">
        <v>46248</v>
      </c>
      <c r="C299" s="12" t="str">
        <f>TEXT(tblTransaksi[[#This Row],[Tanggal]],"mmmm")</f>
        <v>August</v>
      </c>
      <c r="D299" s="1">
        <f>YEAR(tblTransaksi[[#This Row],[Tanggal]])</f>
        <v>2026</v>
      </c>
      <c r="E299" s="14">
        <f>MONTH(tblTransaksi[[#This Row],[Tanggal]])</f>
        <v>8</v>
      </c>
      <c r="F299" s="1" t="s">
        <v>33</v>
      </c>
      <c r="G299" s="1" t="str">
        <f>IFERROR(_xlfn.XLOOKUP(tblTransaksi[[#This Row],[Kode Produk]],Master_Data!$A$7:$A$25,Master_Data!$B$7:$B$25),"")</f>
        <v>Xiaomi Redmi Note 14</v>
      </c>
      <c r="H299" s="1" t="str">
        <f>IFERROR(_xlfn.XLOOKUP(tblTransaksi[[#This Row],[Kode Produk]],Master_Data!$A$7:$A$25,Master_Data!$C$7:$C$25),"")</f>
        <v>Mid-Range</v>
      </c>
      <c r="I299" s="1" t="s">
        <v>82</v>
      </c>
      <c r="J299" s="1" t="str">
        <f>IFERROR(_xlfn.XLOOKUP(tblTransaksi[[#This Row],[ID Sales]],Master_Data!$G$7:$G$16,Master_Data!$H$7:$H$16),"")</f>
        <v>Reza Maulana</v>
      </c>
      <c r="K299" s="1" t="str">
        <f>IFERROR(_xlfn.XLOOKUP(tblTransaksi[[#This Row],[ID Sales]],Master_Data!$G$7:$G$16,Master_Data!$I$7:$I$16),"")</f>
        <v>Palembang</v>
      </c>
      <c r="L299" s="1">
        <v>5</v>
      </c>
      <c r="M299" s="5">
        <f>IFERROR(_xlfn.XLOOKUP(tblTransaksi[[#This Row],[Kode Produk]],Master_Data!$A$7:$A$25,Master_Data!$D$7:$D$25),"")</f>
        <v>2799000</v>
      </c>
      <c r="N299" s="11">
        <v>0</v>
      </c>
      <c r="O299" s="5">
        <f>IF(OR(tblTransaksi[[#This Row],[Qty]]="",tblTransaksi[[#This Row],[Harga Satuan]]=""),"",tblTransaksi[[#This Row],[Qty]]*tblTransaksi[[#This Row],[Harga Satuan]]*(1-tblTransaksi[[#This Row],[Diskon (%)]]))</f>
        <v>13995000</v>
      </c>
      <c r="P299" s="1" t="s">
        <v>17</v>
      </c>
    </row>
    <row r="300" spans="1:16" x14ac:dyDescent="0.25">
      <c r="A300" s="1" t="s">
        <v>408</v>
      </c>
      <c r="B300" s="10">
        <v>46248</v>
      </c>
      <c r="C300" s="12" t="str">
        <f>TEXT(tblTransaksi[[#This Row],[Tanggal]],"mmmm")</f>
        <v>August</v>
      </c>
      <c r="D300" s="1">
        <f>YEAR(tblTransaksi[[#This Row],[Tanggal]])</f>
        <v>2026</v>
      </c>
      <c r="E300" s="14">
        <f>MONTH(tblTransaksi[[#This Row],[Tanggal]])</f>
        <v>8</v>
      </c>
      <c r="F300" s="1" t="s">
        <v>54</v>
      </c>
      <c r="G300" s="1" t="str">
        <f>IFERROR(_xlfn.XLOOKUP(tblTransaksi[[#This Row],[Kode Produk]],Master_Data!$A$7:$A$25,Master_Data!$B$7:$B$25),"")</f>
        <v>Infinix Note 50 Pro</v>
      </c>
      <c r="H300" s="1" t="str">
        <f>IFERROR(_xlfn.XLOOKUP(tblTransaksi[[#This Row],[Kode Produk]],Master_Data!$A$7:$A$25,Master_Data!$C$7:$C$25),"")</f>
        <v>Mid-Range</v>
      </c>
      <c r="I300" s="1" t="s">
        <v>72</v>
      </c>
      <c r="J300" s="1" t="str">
        <f>IFERROR(_xlfn.XLOOKUP(tblTransaksi[[#This Row],[ID Sales]],Master_Data!$G$7:$G$16,Master_Data!$H$7:$H$16),"")</f>
        <v>Kevin Wijaya</v>
      </c>
      <c r="K300" s="1" t="str">
        <f>IFERROR(_xlfn.XLOOKUP(tblTransaksi[[#This Row],[ID Sales]],Master_Data!$G$7:$G$16,Master_Data!$I$7:$I$16),"")</f>
        <v>Surabaya</v>
      </c>
      <c r="L300" s="1">
        <v>3</v>
      </c>
      <c r="M300" s="5">
        <f>IFERROR(_xlfn.XLOOKUP(tblTransaksi[[#This Row],[Kode Produk]],Master_Data!$A$7:$A$25,Master_Data!$D$7:$D$25),"")</f>
        <v>3199000</v>
      </c>
      <c r="N300" s="11">
        <v>0</v>
      </c>
      <c r="O300" s="5">
        <f>IF(OR(tblTransaksi[[#This Row],[Qty]]="",tblTransaksi[[#This Row],[Harga Satuan]]=""),"",tblTransaksi[[#This Row],[Qty]]*tblTransaksi[[#This Row],[Harga Satuan]]*(1-tblTransaksi[[#This Row],[Diskon (%)]]))</f>
        <v>9597000</v>
      </c>
      <c r="P300" s="1" t="s">
        <v>17</v>
      </c>
    </row>
    <row r="301" spans="1:16" x14ac:dyDescent="0.25">
      <c r="A301" s="1" t="s">
        <v>568</v>
      </c>
      <c r="B301" s="10">
        <v>46248</v>
      </c>
      <c r="C301" s="12" t="str">
        <f>TEXT(tblTransaksi[[#This Row],[Tanggal]],"mmmm")</f>
        <v>August</v>
      </c>
      <c r="D301" s="1">
        <f>YEAR(tblTransaksi[[#This Row],[Tanggal]])</f>
        <v>2026</v>
      </c>
      <c r="E301" s="14">
        <f>MONTH(tblTransaksi[[#This Row],[Tanggal]])</f>
        <v>8</v>
      </c>
      <c r="F301" s="1" t="s">
        <v>31</v>
      </c>
      <c r="G301" s="1" t="str">
        <f>IFERROR(_xlfn.XLOOKUP(tblTransaksi[[#This Row],[Kode Produk]],Master_Data!$A$7:$A$25,Master_Data!$B$7:$B$25),"")</f>
        <v>Xiaomi Redmi 14C</v>
      </c>
      <c r="H301" s="1" t="str">
        <f>IFERROR(_xlfn.XLOOKUP(tblTransaksi[[#This Row],[Kode Produk]],Master_Data!$A$7:$A$25,Master_Data!$C$7:$C$25),"")</f>
        <v>Entry-Level</v>
      </c>
      <c r="I301" s="1" t="s">
        <v>82</v>
      </c>
      <c r="J301" s="1" t="str">
        <f>IFERROR(_xlfn.XLOOKUP(tblTransaksi[[#This Row],[ID Sales]],Master_Data!$G$7:$G$16,Master_Data!$H$7:$H$16),"")</f>
        <v>Reza Maulana</v>
      </c>
      <c r="K301" s="1" t="str">
        <f>IFERROR(_xlfn.XLOOKUP(tblTransaksi[[#This Row],[ID Sales]],Master_Data!$G$7:$G$16,Master_Data!$I$7:$I$16),"")</f>
        <v>Palembang</v>
      </c>
      <c r="L301" s="1">
        <v>5</v>
      </c>
      <c r="M301" s="5">
        <f>IFERROR(_xlfn.XLOOKUP(tblTransaksi[[#This Row],[Kode Produk]],Master_Data!$A$7:$A$25,Master_Data!$D$7:$D$25),"")</f>
        <v>1499000</v>
      </c>
      <c r="N301" s="11">
        <v>0</v>
      </c>
      <c r="O301" s="5">
        <f>IF(OR(tblTransaksi[[#This Row],[Qty]]="",tblTransaksi[[#This Row],[Harga Satuan]]=""),"",tblTransaksi[[#This Row],[Qty]]*tblTransaksi[[#This Row],[Harga Satuan]]*(1-tblTransaksi[[#This Row],[Diskon (%)]]))</f>
        <v>7495000</v>
      </c>
      <c r="P301" s="1" t="s">
        <v>87</v>
      </c>
    </row>
    <row r="302" spans="1:16" x14ac:dyDescent="0.25">
      <c r="A302" s="1" t="s">
        <v>424</v>
      </c>
      <c r="B302" s="10">
        <v>46249</v>
      </c>
      <c r="C302" s="12" t="str">
        <f>TEXT(tblTransaksi[[#This Row],[Tanggal]],"mmmm")</f>
        <v>August</v>
      </c>
      <c r="D302" s="1">
        <f>YEAR(tblTransaksi[[#This Row],[Tanggal]])</f>
        <v>2026</v>
      </c>
      <c r="E302" s="14">
        <f>MONTH(tblTransaksi[[#This Row],[Tanggal]])</f>
        <v>8</v>
      </c>
      <c r="F302" s="1" t="s">
        <v>40</v>
      </c>
      <c r="G302" s="1" t="str">
        <f>IFERROR(_xlfn.XLOOKUP(tblTransaksi[[#This Row],[Kode Produk]],Master_Data!$A$7:$A$25,Master_Data!$B$7:$B$25),"")</f>
        <v>OPPO Reno 14</v>
      </c>
      <c r="H302" s="1" t="str">
        <f>IFERROR(_xlfn.XLOOKUP(tblTransaksi[[#This Row],[Kode Produk]],Master_Data!$A$7:$A$25,Master_Data!$C$7:$C$25),"")</f>
        <v>Mid-Range</v>
      </c>
      <c r="I302" s="1" t="s">
        <v>85</v>
      </c>
      <c r="J302" s="1" t="str">
        <f>IFERROR(_xlfn.XLOOKUP(tblTransaksi[[#This Row],[ID Sales]],Master_Data!$G$7:$G$16,Master_Data!$H$7:$H$16),"")</f>
        <v>Aulia Rahman</v>
      </c>
      <c r="K302" s="1" t="str">
        <f>IFERROR(_xlfn.XLOOKUP(tblTransaksi[[#This Row],[ID Sales]],Master_Data!$G$7:$G$16,Master_Data!$I$7:$I$16),"")</f>
        <v>Palembang</v>
      </c>
      <c r="L302" s="1">
        <v>1</v>
      </c>
      <c r="M302" s="5">
        <f>IFERROR(_xlfn.XLOOKUP(tblTransaksi[[#This Row],[Kode Produk]],Master_Data!$A$7:$A$25,Master_Data!$D$7:$D$25),"")</f>
        <v>7499000</v>
      </c>
      <c r="N302" s="11">
        <v>0.1</v>
      </c>
      <c r="O302" s="5">
        <f>IF(OR(tblTransaksi[[#This Row],[Qty]]="",tblTransaksi[[#This Row],[Harga Satuan]]=""),"",tblTransaksi[[#This Row],[Qty]]*tblTransaksi[[#This Row],[Harga Satuan]]*(1-tblTransaksi[[#This Row],[Diskon (%)]]))</f>
        <v>6749100</v>
      </c>
      <c r="P302" s="1" t="s">
        <v>18</v>
      </c>
    </row>
    <row r="303" spans="1:16" x14ac:dyDescent="0.25">
      <c r="A303" s="1" t="s">
        <v>441</v>
      </c>
      <c r="B303" s="10">
        <v>46249</v>
      </c>
      <c r="C303" s="12" t="str">
        <f>TEXT(tblTransaksi[[#This Row],[Tanggal]],"mmmm")</f>
        <v>August</v>
      </c>
      <c r="D303" s="1">
        <f>YEAR(tblTransaksi[[#This Row],[Tanggal]])</f>
        <v>2026</v>
      </c>
      <c r="E303" s="14">
        <f>MONTH(tblTransaksi[[#This Row],[Tanggal]])</f>
        <v>8</v>
      </c>
      <c r="F303" s="1" t="s">
        <v>31</v>
      </c>
      <c r="G303" s="1" t="str">
        <f>IFERROR(_xlfn.XLOOKUP(tblTransaksi[[#This Row],[Kode Produk]],Master_Data!$A$7:$A$25,Master_Data!$B$7:$B$25),"")</f>
        <v>Xiaomi Redmi 14C</v>
      </c>
      <c r="H303" s="1" t="str">
        <f>IFERROR(_xlfn.XLOOKUP(tblTransaksi[[#This Row],[Kode Produk]],Master_Data!$A$7:$A$25,Master_Data!$C$7:$C$25),"")</f>
        <v>Entry-Level</v>
      </c>
      <c r="I303" s="1" t="s">
        <v>70</v>
      </c>
      <c r="J303" s="1" t="str">
        <f>IFERROR(_xlfn.XLOOKUP(tblTransaksi[[#This Row],[ID Sales]],Master_Data!$G$7:$G$16,Master_Data!$H$7:$H$16),"")</f>
        <v>Fajar Nugroho</v>
      </c>
      <c r="K303" s="1" t="str">
        <f>IFERROR(_xlfn.XLOOKUP(tblTransaksi[[#This Row],[ID Sales]],Master_Data!$G$7:$G$16,Master_Data!$I$7:$I$16),"")</f>
        <v>Bandung</v>
      </c>
      <c r="L303" s="1">
        <v>5</v>
      </c>
      <c r="M303" s="5">
        <f>IFERROR(_xlfn.XLOOKUP(tblTransaksi[[#This Row],[Kode Produk]],Master_Data!$A$7:$A$25,Master_Data!$D$7:$D$25),"")</f>
        <v>1499000</v>
      </c>
      <c r="N303" s="11">
        <v>0</v>
      </c>
      <c r="O303" s="5">
        <f>IF(OR(tblTransaksi[[#This Row],[Qty]]="",tblTransaksi[[#This Row],[Harga Satuan]]=""),"",tblTransaksi[[#This Row],[Qty]]*tblTransaksi[[#This Row],[Harga Satuan]]*(1-tblTransaksi[[#This Row],[Diskon (%)]]))</f>
        <v>7495000</v>
      </c>
      <c r="P303" s="1" t="s">
        <v>17</v>
      </c>
    </row>
    <row r="304" spans="1:16" x14ac:dyDescent="0.25">
      <c r="A304" s="1" t="s">
        <v>520</v>
      </c>
      <c r="B304" s="10">
        <v>46249</v>
      </c>
      <c r="C304" s="12" t="str">
        <f>TEXT(tblTransaksi[[#This Row],[Tanggal]],"mmmm")</f>
        <v>August</v>
      </c>
      <c r="D304" s="1">
        <f>YEAR(tblTransaksi[[#This Row],[Tanggal]])</f>
        <v>2026</v>
      </c>
      <c r="E304" s="14">
        <f>MONTH(tblTransaksi[[#This Row],[Tanggal]])</f>
        <v>8</v>
      </c>
      <c r="F304" s="1" t="s">
        <v>44</v>
      </c>
      <c r="G304" s="1" t="str">
        <f>IFERROR(_xlfn.XLOOKUP(tblTransaksi[[#This Row],[Kode Produk]],Master_Data!$A$7:$A$25,Master_Data!$B$7:$B$25),"")</f>
        <v>vivo Y29</v>
      </c>
      <c r="H304" s="1" t="str">
        <f>IFERROR(_xlfn.XLOOKUP(tblTransaksi[[#This Row],[Kode Produk]],Master_Data!$A$7:$A$25,Master_Data!$C$7:$C$25),"")</f>
        <v>Entry-Level</v>
      </c>
      <c r="I304" s="1" t="s">
        <v>70</v>
      </c>
      <c r="J304" s="1" t="str">
        <f>IFERROR(_xlfn.XLOOKUP(tblTransaksi[[#This Row],[ID Sales]],Master_Data!$G$7:$G$16,Master_Data!$H$7:$H$16),"")</f>
        <v>Fajar Nugroho</v>
      </c>
      <c r="K304" s="1" t="str">
        <f>IFERROR(_xlfn.XLOOKUP(tblTransaksi[[#This Row],[ID Sales]],Master_Data!$G$7:$G$16,Master_Data!$I$7:$I$16),"")</f>
        <v>Bandung</v>
      </c>
      <c r="L304" s="1">
        <v>4</v>
      </c>
      <c r="M304" s="5">
        <f>IFERROR(_xlfn.XLOOKUP(tblTransaksi[[#This Row],[Kode Produk]],Master_Data!$A$7:$A$25,Master_Data!$D$7:$D$25),"")</f>
        <v>2399000</v>
      </c>
      <c r="N304" s="11">
        <v>0.05</v>
      </c>
      <c r="O304" s="5">
        <f>IF(OR(tblTransaksi[[#This Row],[Qty]]="",tblTransaksi[[#This Row],[Harga Satuan]]=""),"",tblTransaksi[[#This Row],[Qty]]*tblTransaksi[[#This Row],[Harga Satuan]]*(1-tblTransaksi[[#This Row],[Diskon (%)]]))</f>
        <v>9116200</v>
      </c>
      <c r="P304" s="1" t="s">
        <v>18</v>
      </c>
    </row>
    <row r="305" spans="1:16" x14ac:dyDescent="0.25">
      <c r="A305" s="1" t="s">
        <v>331</v>
      </c>
      <c r="B305" s="10">
        <v>46251</v>
      </c>
      <c r="C305" s="12" t="str">
        <f>TEXT(tblTransaksi[[#This Row],[Tanggal]],"mmmm")</f>
        <v>August</v>
      </c>
      <c r="D305" s="1">
        <f>YEAR(tblTransaksi[[#This Row],[Tanggal]])</f>
        <v>2026</v>
      </c>
      <c r="E305" s="14">
        <f>MONTH(tblTransaksi[[#This Row],[Tanggal]])</f>
        <v>8</v>
      </c>
      <c r="F305" s="1" t="s">
        <v>58</v>
      </c>
      <c r="G305" s="1" t="str">
        <f>IFERROR(_xlfn.XLOOKUP(tblTransaksi[[#This Row],[Kode Produk]],Master_Data!$A$7:$A$25,Master_Data!$B$7:$B$25),"")</f>
        <v>iPhone 15</v>
      </c>
      <c r="H305" s="1" t="str">
        <f>IFERROR(_xlfn.XLOOKUP(tblTransaksi[[#This Row],[Kode Produk]],Master_Data!$A$7:$A$25,Master_Data!$C$7:$C$25),"")</f>
        <v>Flagship</v>
      </c>
      <c r="I305" s="1" t="s">
        <v>80</v>
      </c>
      <c r="J305" s="1" t="str">
        <f>IFERROR(_xlfn.XLOOKUP(tblTransaksi[[#This Row],[ID Sales]],Master_Data!$G$7:$G$16,Master_Data!$H$7:$H$16),"")</f>
        <v>Salsa Maharani</v>
      </c>
      <c r="K305" s="1" t="str">
        <f>IFERROR(_xlfn.XLOOKUP(tblTransaksi[[#This Row],[ID Sales]],Master_Data!$G$7:$G$16,Master_Data!$I$7:$I$16),"")</f>
        <v>Medan</v>
      </c>
      <c r="L305" s="1">
        <v>5</v>
      </c>
      <c r="M305" s="5">
        <f>IFERROR(_xlfn.XLOOKUP(tblTransaksi[[#This Row],[Kode Produk]],Master_Data!$A$7:$A$25,Master_Data!$D$7:$D$25),"")</f>
        <v>12499000</v>
      </c>
      <c r="N305" s="11">
        <v>0</v>
      </c>
      <c r="O305" s="5">
        <f>IF(OR(tblTransaksi[[#This Row],[Qty]]="",tblTransaksi[[#This Row],[Harga Satuan]]=""),"",tblTransaksi[[#This Row],[Qty]]*tblTransaksi[[#This Row],[Harga Satuan]]*(1-tblTransaksi[[#This Row],[Diskon (%)]]))</f>
        <v>62495000</v>
      </c>
      <c r="P305" s="1" t="s">
        <v>18</v>
      </c>
    </row>
    <row r="306" spans="1:16" x14ac:dyDescent="0.25">
      <c r="A306" s="1" t="s">
        <v>224</v>
      </c>
      <c r="B306" s="10">
        <v>46252</v>
      </c>
      <c r="C306" s="12" t="str">
        <f>TEXT(tblTransaksi[[#This Row],[Tanggal]],"mmmm")</f>
        <v>August</v>
      </c>
      <c r="D306" s="1">
        <f>YEAR(tblTransaksi[[#This Row],[Tanggal]])</f>
        <v>2026</v>
      </c>
      <c r="E306" s="14">
        <f>MONTH(tblTransaksi[[#This Row],[Tanggal]])</f>
        <v>8</v>
      </c>
      <c r="F306" s="1" t="s">
        <v>50</v>
      </c>
      <c r="G306" s="1" t="str">
        <f>IFERROR(_xlfn.XLOOKUP(tblTransaksi[[#This Row],[Kode Produk]],Master_Data!$A$7:$A$25,Master_Data!$B$7:$B$25),"")</f>
        <v>realme 14 Pro 5G</v>
      </c>
      <c r="H306" s="1" t="str">
        <f>IFERROR(_xlfn.XLOOKUP(tblTransaksi[[#This Row],[Kode Produk]],Master_Data!$A$7:$A$25,Master_Data!$C$7:$C$25),"")</f>
        <v>Mid-Range</v>
      </c>
      <c r="I306" s="1" t="s">
        <v>75</v>
      </c>
      <c r="J306" s="1" t="str">
        <f>IFERROR(_xlfn.XLOOKUP(tblTransaksi[[#This Row],[ID Sales]],Master_Data!$G$7:$G$16,Master_Data!$H$7:$H$16),"")</f>
        <v>Arif Setiawan</v>
      </c>
      <c r="K306" s="1" t="str">
        <f>IFERROR(_xlfn.XLOOKUP(tblTransaksi[[#This Row],[ID Sales]],Master_Data!$G$7:$G$16,Master_Data!$I$7:$I$16),"")</f>
        <v>Surabaya</v>
      </c>
      <c r="L306" s="1">
        <v>5</v>
      </c>
      <c r="M306" s="5">
        <f>IFERROR(_xlfn.XLOOKUP(tblTransaksi[[#This Row],[Kode Produk]],Master_Data!$A$7:$A$25,Master_Data!$D$7:$D$25),"")</f>
        <v>5499000</v>
      </c>
      <c r="N306" s="11">
        <v>0.1</v>
      </c>
      <c r="O306" s="5">
        <f>IF(OR(tblTransaksi[[#This Row],[Qty]]="",tblTransaksi[[#This Row],[Harga Satuan]]=""),"",tblTransaksi[[#This Row],[Qty]]*tblTransaksi[[#This Row],[Harga Satuan]]*(1-tblTransaksi[[#This Row],[Diskon (%)]]))</f>
        <v>24745500</v>
      </c>
      <c r="P306" s="1" t="s">
        <v>19</v>
      </c>
    </row>
    <row r="307" spans="1:16" x14ac:dyDescent="0.25">
      <c r="A307" s="1" t="s">
        <v>487</v>
      </c>
      <c r="B307" s="10">
        <v>46253</v>
      </c>
      <c r="C307" s="12" t="str">
        <f>TEXT(tblTransaksi[[#This Row],[Tanggal]],"mmmm")</f>
        <v>August</v>
      </c>
      <c r="D307" s="1">
        <f>YEAR(tblTransaksi[[#This Row],[Tanggal]])</f>
        <v>2026</v>
      </c>
      <c r="E307" s="14">
        <f>MONTH(tblTransaksi[[#This Row],[Tanggal]])</f>
        <v>8</v>
      </c>
      <c r="F307" s="1" t="s">
        <v>35</v>
      </c>
      <c r="G307" s="1" t="str">
        <f>IFERROR(_xlfn.XLOOKUP(tblTransaksi[[#This Row],[Kode Produk]],Master_Data!$A$7:$A$25,Master_Data!$B$7:$B$25),"")</f>
        <v>Xiaomi 14T</v>
      </c>
      <c r="H307" s="1" t="str">
        <f>IFERROR(_xlfn.XLOOKUP(tblTransaksi[[#This Row],[Kode Produk]],Master_Data!$A$7:$A$25,Master_Data!$C$7:$C$25),"")</f>
        <v>Upper Mid-Range</v>
      </c>
      <c r="I307" s="1" t="s">
        <v>85</v>
      </c>
      <c r="J307" s="1" t="str">
        <f>IFERROR(_xlfn.XLOOKUP(tblTransaksi[[#This Row],[ID Sales]],Master_Data!$G$7:$G$16,Master_Data!$H$7:$H$16),"")</f>
        <v>Aulia Rahman</v>
      </c>
      <c r="K307" s="1" t="str">
        <f>IFERROR(_xlfn.XLOOKUP(tblTransaksi[[#This Row],[ID Sales]],Master_Data!$G$7:$G$16,Master_Data!$I$7:$I$16),"")</f>
        <v>Palembang</v>
      </c>
      <c r="L307" s="1">
        <v>1</v>
      </c>
      <c r="M307" s="5">
        <f>IFERROR(_xlfn.XLOOKUP(tblTransaksi[[#This Row],[Kode Produk]],Master_Data!$A$7:$A$25,Master_Data!$D$7:$D$25),"")</f>
        <v>6499000</v>
      </c>
      <c r="N307" s="11">
        <v>0</v>
      </c>
      <c r="O307" s="5">
        <f>IF(OR(tblTransaksi[[#This Row],[Qty]]="",tblTransaksi[[#This Row],[Harga Satuan]]=""),"",tblTransaksi[[#This Row],[Qty]]*tblTransaksi[[#This Row],[Harga Satuan]]*(1-tblTransaksi[[#This Row],[Diskon (%)]]))</f>
        <v>6499000</v>
      </c>
      <c r="P307" s="1" t="s">
        <v>19</v>
      </c>
    </row>
    <row r="308" spans="1:16" x14ac:dyDescent="0.25">
      <c r="A308" s="1" t="s">
        <v>490</v>
      </c>
      <c r="B308" s="10">
        <v>46253</v>
      </c>
      <c r="C308" s="12" t="str">
        <f>TEXT(tblTransaksi[[#This Row],[Tanggal]],"mmmm")</f>
        <v>August</v>
      </c>
      <c r="D308" s="1">
        <f>YEAR(tblTransaksi[[#This Row],[Tanggal]])</f>
        <v>2026</v>
      </c>
      <c r="E308" s="14">
        <f>MONTH(tblTransaksi[[#This Row],[Tanggal]])</f>
        <v>8</v>
      </c>
      <c r="F308" s="1" t="s">
        <v>31</v>
      </c>
      <c r="G308" s="1" t="str">
        <f>IFERROR(_xlfn.XLOOKUP(tblTransaksi[[#This Row],[Kode Produk]],Master_Data!$A$7:$A$25,Master_Data!$B$7:$B$25),"")</f>
        <v>Xiaomi Redmi 14C</v>
      </c>
      <c r="H308" s="1" t="str">
        <f>IFERROR(_xlfn.XLOOKUP(tblTransaksi[[#This Row],[Kode Produk]],Master_Data!$A$7:$A$25,Master_Data!$C$7:$C$25),"")</f>
        <v>Entry-Level</v>
      </c>
      <c r="I308" s="1" t="s">
        <v>67</v>
      </c>
      <c r="J308" s="1" t="str">
        <f>IFERROR(_xlfn.XLOOKUP(tblTransaksi[[#This Row],[ID Sales]],Master_Data!$G$7:$G$16,Master_Data!$H$7:$H$16),"")</f>
        <v>Dimas Saputra</v>
      </c>
      <c r="K308" s="1" t="str">
        <f>IFERROR(_xlfn.XLOOKUP(tblTransaksi[[#This Row],[ID Sales]],Master_Data!$G$7:$G$16,Master_Data!$I$7:$I$16),"")</f>
        <v>Bandung</v>
      </c>
      <c r="L308" s="1">
        <v>1</v>
      </c>
      <c r="M308" s="5">
        <f>IFERROR(_xlfn.XLOOKUP(tblTransaksi[[#This Row],[Kode Produk]],Master_Data!$A$7:$A$25,Master_Data!$D$7:$D$25),"")</f>
        <v>1499000</v>
      </c>
      <c r="N308" s="11">
        <v>0.1</v>
      </c>
      <c r="O308" s="5">
        <f>IF(OR(tblTransaksi[[#This Row],[Qty]]="",tblTransaksi[[#This Row],[Harga Satuan]]=""),"",tblTransaksi[[#This Row],[Qty]]*tblTransaksi[[#This Row],[Harga Satuan]]*(1-tblTransaksi[[#This Row],[Diskon (%)]]))</f>
        <v>1349100</v>
      </c>
      <c r="P308" s="1" t="s">
        <v>87</v>
      </c>
    </row>
    <row r="309" spans="1:16" x14ac:dyDescent="0.25">
      <c r="A309" s="1" t="s">
        <v>495</v>
      </c>
      <c r="B309" s="10">
        <v>46253</v>
      </c>
      <c r="C309" s="12" t="str">
        <f>TEXT(tblTransaksi[[#This Row],[Tanggal]],"mmmm")</f>
        <v>August</v>
      </c>
      <c r="D309" s="1">
        <f>YEAR(tblTransaksi[[#This Row],[Tanggal]])</f>
        <v>2026</v>
      </c>
      <c r="E309" s="14">
        <f>MONTH(tblTransaksi[[#This Row],[Tanggal]])</f>
        <v>8</v>
      </c>
      <c r="F309" s="1" t="s">
        <v>56</v>
      </c>
      <c r="G309" s="1" t="str">
        <f>IFERROR(_xlfn.XLOOKUP(tblTransaksi[[#This Row],[Kode Produk]],Master_Data!$A$7:$A$25,Master_Data!$B$7:$B$25),"")</f>
        <v>iPhone 13</v>
      </c>
      <c r="H309" s="1" t="str">
        <f>IFERROR(_xlfn.XLOOKUP(tblTransaksi[[#This Row],[Kode Produk]],Master_Data!$A$7:$A$25,Master_Data!$C$7:$C$25),"")</f>
        <v>Upper Mid-Range</v>
      </c>
      <c r="I309" s="1" t="s">
        <v>65</v>
      </c>
      <c r="J309" s="1" t="str">
        <f>IFERROR(_xlfn.XLOOKUP(tblTransaksi[[#This Row],[ID Sales]],Master_Data!$G$7:$G$16,Master_Data!$H$7:$H$16),"")</f>
        <v>Rizky Ramadhan</v>
      </c>
      <c r="K309" s="1" t="str">
        <f>IFERROR(_xlfn.XLOOKUP(tblTransaksi[[#This Row],[ID Sales]],Master_Data!$G$7:$G$16,Master_Data!$I$7:$I$16),"")</f>
        <v>Jakarta</v>
      </c>
      <c r="L309" s="1">
        <v>1</v>
      </c>
      <c r="M309" s="5">
        <f>IFERROR(_xlfn.XLOOKUP(tblTransaksi[[#This Row],[Kode Produk]],Master_Data!$A$7:$A$25,Master_Data!$D$7:$D$25),"")</f>
        <v>8499000</v>
      </c>
      <c r="N309" s="11">
        <v>0.15</v>
      </c>
      <c r="O309" s="5">
        <f>IF(OR(tblTransaksi[[#This Row],[Qty]]="",tblTransaksi[[#This Row],[Harga Satuan]]=""),"",tblTransaksi[[#This Row],[Qty]]*tblTransaksi[[#This Row],[Harga Satuan]]*(1-tblTransaksi[[#This Row],[Diskon (%)]]))</f>
        <v>7224150</v>
      </c>
      <c r="P309" s="1" t="s">
        <v>87</v>
      </c>
    </row>
    <row r="310" spans="1:16" x14ac:dyDescent="0.25">
      <c r="A310" s="1" t="s">
        <v>133</v>
      </c>
      <c r="B310" s="10">
        <v>46254</v>
      </c>
      <c r="C310" s="12" t="str">
        <f>TEXT(tblTransaksi[[#This Row],[Tanggal]],"mmmm")</f>
        <v>August</v>
      </c>
      <c r="D310" s="1">
        <f>YEAR(tblTransaksi[[#This Row],[Tanggal]])</f>
        <v>2026</v>
      </c>
      <c r="E310" s="14">
        <f>MONTH(tblTransaksi[[#This Row],[Tanggal]])</f>
        <v>8</v>
      </c>
      <c r="F310" s="1" t="s">
        <v>28</v>
      </c>
      <c r="G310" s="1" t="str">
        <f>IFERROR(_xlfn.XLOOKUP(tblTransaksi[[#This Row],[Kode Produk]],Master_Data!$A$7:$A$25,Master_Data!$B$7:$B$25),"")</f>
        <v>Samsung Galaxy S25</v>
      </c>
      <c r="H310" s="1" t="str">
        <f>IFERROR(_xlfn.XLOOKUP(tblTransaksi[[#This Row],[Kode Produk]],Master_Data!$A$7:$A$25,Master_Data!$C$7:$C$25),"")</f>
        <v>Flagship</v>
      </c>
      <c r="I310" s="1" t="s">
        <v>77</v>
      </c>
      <c r="J310" s="1" t="str">
        <f>IFERROR(_xlfn.XLOOKUP(tblTransaksi[[#This Row],[ID Sales]],Master_Data!$G$7:$G$16,Master_Data!$H$7:$H$16),"")</f>
        <v>Nadia Putri</v>
      </c>
      <c r="K310" s="1" t="str">
        <f>IFERROR(_xlfn.XLOOKUP(tblTransaksi[[#This Row],[ID Sales]],Master_Data!$G$7:$G$16,Master_Data!$I$7:$I$16),"")</f>
        <v>Medan</v>
      </c>
      <c r="L310" s="1">
        <v>1</v>
      </c>
      <c r="M310" s="5">
        <f>IFERROR(_xlfn.XLOOKUP(tblTransaksi[[#This Row],[Kode Produk]],Master_Data!$A$7:$A$25,Master_Data!$D$7:$D$25),"")</f>
        <v>14999000</v>
      </c>
      <c r="N310" s="11">
        <v>0.05</v>
      </c>
      <c r="O310" s="5">
        <f>IF(OR(tblTransaksi[[#This Row],[Qty]]="",tblTransaksi[[#This Row],[Harga Satuan]]=""),"",tblTransaksi[[#This Row],[Qty]]*tblTransaksi[[#This Row],[Harga Satuan]]*(1-tblTransaksi[[#This Row],[Diskon (%)]]))</f>
        <v>14249050</v>
      </c>
      <c r="P310" s="1" t="s">
        <v>17</v>
      </c>
    </row>
    <row r="311" spans="1:16" x14ac:dyDescent="0.25">
      <c r="A311" s="1" t="s">
        <v>195</v>
      </c>
      <c r="B311" s="10">
        <v>46256</v>
      </c>
      <c r="C311" s="12" t="str">
        <f>TEXT(tblTransaksi[[#This Row],[Tanggal]],"mmmm")</f>
        <v>August</v>
      </c>
      <c r="D311" s="1">
        <f>YEAR(tblTransaksi[[#This Row],[Tanggal]])</f>
        <v>2026</v>
      </c>
      <c r="E311" s="14">
        <f>MONTH(tblTransaksi[[#This Row],[Tanggal]])</f>
        <v>8</v>
      </c>
      <c r="F311" s="1" t="s">
        <v>28</v>
      </c>
      <c r="G311" s="1" t="str">
        <f>IFERROR(_xlfn.XLOOKUP(tblTransaksi[[#This Row],[Kode Produk]],Master_Data!$A$7:$A$25,Master_Data!$B$7:$B$25),"")</f>
        <v>Samsung Galaxy S25</v>
      </c>
      <c r="H311" s="1" t="str">
        <f>IFERROR(_xlfn.XLOOKUP(tblTransaksi[[#This Row],[Kode Produk]],Master_Data!$A$7:$A$25,Master_Data!$C$7:$C$25),"")</f>
        <v>Flagship</v>
      </c>
      <c r="I311" s="1" t="s">
        <v>70</v>
      </c>
      <c r="J311" s="1" t="str">
        <f>IFERROR(_xlfn.XLOOKUP(tblTransaksi[[#This Row],[ID Sales]],Master_Data!$G$7:$G$16,Master_Data!$H$7:$H$16),"")</f>
        <v>Fajar Nugroho</v>
      </c>
      <c r="K311" s="1" t="str">
        <f>IFERROR(_xlfn.XLOOKUP(tblTransaksi[[#This Row],[ID Sales]],Master_Data!$G$7:$G$16,Master_Data!$I$7:$I$16),"")</f>
        <v>Bandung</v>
      </c>
      <c r="L311" s="1">
        <v>4</v>
      </c>
      <c r="M311" s="5">
        <f>IFERROR(_xlfn.XLOOKUP(tblTransaksi[[#This Row],[Kode Produk]],Master_Data!$A$7:$A$25,Master_Data!$D$7:$D$25),"")</f>
        <v>14999000</v>
      </c>
      <c r="N311" s="11">
        <v>0.1</v>
      </c>
      <c r="O311" s="5">
        <f>IF(OR(tblTransaksi[[#This Row],[Qty]]="",tblTransaksi[[#This Row],[Harga Satuan]]=""),"",tblTransaksi[[#This Row],[Qty]]*tblTransaksi[[#This Row],[Harga Satuan]]*(1-tblTransaksi[[#This Row],[Diskon (%)]]))</f>
        <v>53996400</v>
      </c>
      <c r="P311" s="1" t="s">
        <v>17</v>
      </c>
    </row>
    <row r="312" spans="1:16" x14ac:dyDescent="0.25">
      <c r="A312" s="1" t="s">
        <v>310</v>
      </c>
      <c r="B312" s="10">
        <v>46256</v>
      </c>
      <c r="C312" s="12" t="str">
        <f>TEXT(tblTransaksi[[#This Row],[Tanggal]],"mmmm")</f>
        <v>August</v>
      </c>
      <c r="D312" s="1">
        <f>YEAR(tblTransaksi[[#This Row],[Tanggal]])</f>
        <v>2026</v>
      </c>
      <c r="E312" s="14">
        <f>MONTH(tblTransaksi[[#This Row],[Tanggal]])</f>
        <v>8</v>
      </c>
      <c r="F312" s="1" t="s">
        <v>38</v>
      </c>
      <c r="G312" s="1" t="str">
        <f>IFERROR(_xlfn.XLOOKUP(tblTransaksi[[#This Row],[Kode Produk]],Master_Data!$A$7:$A$25,Master_Data!$B$7:$B$25),"")</f>
        <v>OPPO A5 Pro</v>
      </c>
      <c r="H312" s="1" t="str">
        <f>IFERROR(_xlfn.XLOOKUP(tblTransaksi[[#This Row],[Kode Produk]],Master_Data!$A$7:$A$25,Master_Data!$C$7:$C$25),"")</f>
        <v>Entry-Level</v>
      </c>
      <c r="I312" s="1" t="s">
        <v>62</v>
      </c>
      <c r="J312" s="1" t="str">
        <f>IFERROR(_xlfn.XLOOKUP(tblTransaksi[[#This Row],[ID Sales]],Master_Data!$G$7:$G$16,Master_Data!$H$7:$H$16),"")</f>
        <v>Andi Pratama</v>
      </c>
      <c r="K312" s="1" t="str">
        <f>IFERROR(_xlfn.XLOOKUP(tblTransaksi[[#This Row],[ID Sales]],Master_Data!$G$7:$G$16,Master_Data!$I$7:$I$16),"")</f>
        <v>Jakarta</v>
      </c>
      <c r="L312" s="1">
        <v>1</v>
      </c>
      <c r="M312" s="5">
        <f>IFERROR(_xlfn.XLOOKUP(tblTransaksi[[#This Row],[Kode Produk]],Master_Data!$A$7:$A$25,Master_Data!$D$7:$D$25),"")</f>
        <v>2499000</v>
      </c>
      <c r="N312" s="11">
        <v>0</v>
      </c>
      <c r="O312" s="5">
        <f>IF(OR(tblTransaksi[[#This Row],[Qty]]="",tblTransaksi[[#This Row],[Harga Satuan]]=""),"",tblTransaksi[[#This Row],[Qty]]*tblTransaksi[[#This Row],[Harga Satuan]]*(1-tblTransaksi[[#This Row],[Diskon (%)]]))</f>
        <v>2499000</v>
      </c>
      <c r="P312" s="1" t="s">
        <v>18</v>
      </c>
    </row>
    <row r="313" spans="1:16" x14ac:dyDescent="0.25">
      <c r="A313" s="1" t="s">
        <v>131</v>
      </c>
      <c r="B313" s="10">
        <v>46257</v>
      </c>
      <c r="C313" s="12" t="str">
        <f>TEXT(tblTransaksi[[#This Row],[Tanggal]],"mmmm")</f>
        <v>August</v>
      </c>
      <c r="D313" s="1">
        <f>YEAR(tblTransaksi[[#This Row],[Tanggal]])</f>
        <v>2026</v>
      </c>
      <c r="E313" s="14">
        <f>MONTH(tblTransaksi[[#This Row],[Tanggal]])</f>
        <v>8</v>
      </c>
      <c r="F313" s="1" t="s">
        <v>44</v>
      </c>
      <c r="G313" s="1" t="str">
        <f>IFERROR(_xlfn.XLOOKUP(tblTransaksi[[#This Row],[Kode Produk]],Master_Data!$A$7:$A$25,Master_Data!$B$7:$B$25),"")</f>
        <v>vivo Y29</v>
      </c>
      <c r="H313" s="1" t="str">
        <f>IFERROR(_xlfn.XLOOKUP(tblTransaksi[[#This Row],[Kode Produk]],Master_Data!$A$7:$A$25,Master_Data!$C$7:$C$25),"")</f>
        <v>Entry-Level</v>
      </c>
      <c r="I313" s="1" t="s">
        <v>72</v>
      </c>
      <c r="J313" s="1" t="str">
        <f>IFERROR(_xlfn.XLOOKUP(tblTransaksi[[#This Row],[ID Sales]],Master_Data!$G$7:$G$16,Master_Data!$H$7:$H$16),"")</f>
        <v>Kevin Wijaya</v>
      </c>
      <c r="K313" s="1" t="str">
        <f>IFERROR(_xlfn.XLOOKUP(tblTransaksi[[#This Row],[ID Sales]],Master_Data!$G$7:$G$16,Master_Data!$I$7:$I$16),"")</f>
        <v>Surabaya</v>
      </c>
      <c r="L313" s="1">
        <v>1</v>
      </c>
      <c r="M313" s="5">
        <f>IFERROR(_xlfn.XLOOKUP(tblTransaksi[[#This Row],[Kode Produk]],Master_Data!$A$7:$A$25,Master_Data!$D$7:$D$25),"")</f>
        <v>2399000</v>
      </c>
      <c r="N313" s="11">
        <v>0</v>
      </c>
      <c r="O313" s="5">
        <f>IF(OR(tblTransaksi[[#This Row],[Qty]]="",tblTransaksi[[#This Row],[Harga Satuan]]=""),"",tblTransaksi[[#This Row],[Qty]]*tblTransaksi[[#This Row],[Harga Satuan]]*(1-tblTransaksi[[#This Row],[Diskon (%)]]))</f>
        <v>2399000</v>
      </c>
      <c r="P313" s="1" t="s">
        <v>17</v>
      </c>
    </row>
    <row r="314" spans="1:16" x14ac:dyDescent="0.25">
      <c r="A314" s="1" t="s">
        <v>551</v>
      </c>
      <c r="B314" s="10">
        <v>46257</v>
      </c>
      <c r="C314" s="12" t="str">
        <f>TEXT(tblTransaksi[[#This Row],[Tanggal]],"mmmm")</f>
        <v>August</v>
      </c>
      <c r="D314" s="1">
        <f>YEAR(tblTransaksi[[#This Row],[Tanggal]])</f>
        <v>2026</v>
      </c>
      <c r="E314" s="14">
        <f>MONTH(tblTransaksi[[#This Row],[Tanggal]])</f>
        <v>8</v>
      </c>
      <c r="F314" s="1" t="s">
        <v>33</v>
      </c>
      <c r="G314" s="1" t="str">
        <f>IFERROR(_xlfn.XLOOKUP(tblTransaksi[[#This Row],[Kode Produk]],Master_Data!$A$7:$A$25,Master_Data!$B$7:$B$25),"")</f>
        <v>Xiaomi Redmi Note 14</v>
      </c>
      <c r="H314" s="1" t="str">
        <f>IFERROR(_xlfn.XLOOKUP(tblTransaksi[[#This Row],[Kode Produk]],Master_Data!$A$7:$A$25,Master_Data!$C$7:$C$25),"")</f>
        <v>Mid-Range</v>
      </c>
      <c r="I314" s="1" t="s">
        <v>67</v>
      </c>
      <c r="J314" s="1" t="str">
        <f>IFERROR(_xlfn.XLOOKUP(tblTransaksi[[#This Row],[ID Sales]],Master_Data!$G$7:$G$16,Master_Data!$H$7:$H$16),"")</f>
        <v>Dimas Saputra</v>
      </c>
      <c r="K314" s="1" t="str">
        <f>IFERROR(_xlfn.XLOOKUP(tblTransaksi[[#This Row],[ID Sales]],Master_Data!$G$7:$G$16,Master_Data!$I$7:$I$16),"")</f>
        <v>Bandung</v>
      </c>
      <c r="L314" s="1">
        <v>2</v>
      </c>
      <c r="M314" s="5">
        <f>IFERROR(_xlfn.XLOOKUP(tblTransaksi[[#This Row],[Kode Produk]],Master_Data!$A$7:$A$25,Master_Data!$D$7:$D$25),"")</f>
        <v>2799000</v>
      </c>
      <c r="N314" s="11">
        <v>0</v>
      </c>
      <c r="O314" s="5">
        <f>IF(OR(tblTransaksi[[#This Row],[Qty]]="",tblTransaksi[[#This Row],[Harga Satuan]]=""),"",tblTransaksi[[#This Row],[Qty]]*tblTransaksi[[#This Row],[Harga Satuan]]*(1-tblTransaksi[[#This Row],[Diskon (%)]]))</f>
        <v>5598000</v>
      </c>
      <c r="P314" s="1" t="s">
        <v>17</v>
      </c>
    </row>
    <row r="315" spans="1:16" x14ac:dyDescent="0.25">
      <c r="A315" s="1" t="s">
        <v>308</v>
      </c>
      <c r="B315" s="10">
        <v>46258</v>
      </c>
      <c r="C315" s="12" t="str">
        <f>TEXT(tblTransaksi[[#This Row],[Tanggal]],"mmmm")</f>
        <v>August</v>
      </c>
      <c r="D315" s="1">
        <f>YEAR(tblTransaksi[[#This Row],[Tanggal]])</f>
        <v>2026</v>
      </c>
      <c r="E315" s="14">
        <f>MONTH(tblTransaksi[[#This Row],[Tanggal]])</f>
        <v>8</v>
      </c>
      <c r="F315" s="1" t="s">
        <v>38</v>
      </c>
      <c r="G315" s="1" t="str">
        <f>IFERROR(_xlfn.XLOOKUP(tblTransaksi[[#This Row],[Kode Produk]],Master_Data!$A$7:$A$25,Master_Data!$B$7:$B$25),"")</f>
        <v>OPPO A5 Pro</v>
      </c>
      <c r="H315" s="1" t="str">
        <f>IFERROR(_xlfn.XLOOKUP(tblTransaksi[[#This Row],[Kode Produk]],Master_Data!$A$7:$A$25,Master_Data!$C$7:$C$25),"")</f>
        <v>Entry-Level</v>
      </c>
      <c r="I315" s="1" t="s">
        <v>72</v>
      </c>
      <c r="J315" s="1" t="str">
        <f>IFERROR(_xlfn.XLOOKUP(tblTransaksi[[#This Row],[ID Sales]],Master_Data!$G$7:$G$16,Master_Data!$H$7:$H$16),"")</f>
        <v>Kevin Wijaya</v>
      </c>
      <c r="K315" s="1" t="str">
        <f>IFERROR(_xlfn.XLOOKUP(tblTransaksi[[#This Row],[ID Sales]],Master_Data!$G$7:$G$16,Master_Data!$I$7:$I$16),"")</f>
        <v>Surabaya</v>
      </c>
      <c r="L315" s="1">
        <v>1</v>
      </c>
      <c r="M315" s="5">
        <f>IFERROR(_xlfn.XLOOKUP(tblTransaksi[[#This Row],[Kode Produk]],Master_Data!$A$7:$A$25,Master_Data!$D$7:$D$25),"")</f>
        <v>2499000</v>
      </c>
      <c r="N315" s="11">
        <v>0.1</v>
      </c>
      <c r="O315" s="5">
        <f>IF(OR(tblTransaksi[[#This Row],[Qty]]="",tblTransaksi[[#This Row],[Harga Satuan]]=""),"",tblTransaksi[[#This Row],[Qty]]*tblTransaksi[[#This Row],[Harga Satuan]]*(1-tblTransaksi[[#This Row],[Diskon (%)]]))</f>
        <v>2249100</v>
      </c>
      <c r="P315" s="1" t="s">
        <v>19</v>
      </c>
    </row>
    <row r="316" spans="1:16" x14ac:dyDescent="0.25">
      <c r="A316" s="1" t="s">
        <v>151</v>
      </c>
      <c r="B316" s="10">
        <v>46259</v>
      </c>
      <c r="C316" s="12" t="str">
        <f>TEXT(tblTransaksi[[#This Row],[Tanggal]],"mmmm")</f>
        <v>August</v>
      </c>
      <c r="D316" s="1">
        <f>YEAR(tblTransaksi[[#This Row],[Tanggal]])</f>
        <v>2026</v>
      </c>
      <c r="E316" s="14">
        <f>MONTH(tblTransaksi[[#This Row],[Tanggal]])</f>
        <v>8</v>
      </c>
      <c r="F316" s="1" t="s">
        <v>46</v>
      </c>
      <c r="G316" s="1" t="str">
        <f>IFERROR(_xlfn.XLOOKUP(tblTransaksi[[#This Row],[Kode Produk]],Master_Data!$A$7:$A$25,Master_Data!$B$7:$B$25),"")</f>
        <v>vivo V50</v>
      </c>
      <c r="H316" s="1" t="str">
        <f>IFERROR(_xlfn.XLOOKUP(tblTransaksi[[#This Row],[Kode Produk]],Master_Data!$A$7:$A$25,Master_Data!$C$7:$C$25),"")</f>
        <v>Mid-Range</v>
      </c>
      <c r="I316" s="1" t="s">
        <v>65</v>
      </c>
      <c r="J316" s="1" t="str">
        <f>IFERROR(_xlfn.XLOOKUP(tblTransaksi[[#This Row],[ID Sales]],Master_Data!$G$7:$G$16,Master_Data!$H$7:$H$16),"")</f>
        <v>Rizky Ramadhan</v>
      </c>
      <c r="K316" s="1" t="str">
        <f>IFERROR(_xlfn.XLOOKUP(tblTransaksi[[#This Row],[ID Sales]],Master_Data!$G$7:$G$16,Master_Data!$I$7:$I$16),"")</f>
        <v>Jakarta</v>
      </c>
      <c r="L316" s="1">
        <v>1</v>
      </c>
      <c r="M316" s="5">
        <f>IFERROR(_xlfn.XLOOKUP(tblTransaksi[[#This Row],[Kode Produk]],Master_Data!$A$7:$A$25,Master_Data!$D$7:$D$25),"")</f>
        <v>6999000</v>
      </c>
      <c r="N316" s="11">
        <v>0.05</v>
      </c>
      <c r="O316" s="5">
        <f>IF(OR(tblTransaksi[[#This Row],[Qty]]="",tblTransaksi[[#This Row],[Harga Satuan]]=""),"",tblTransaksi[[#This Row],[Qty]]*tblTransaksi[[#This Row],[Harga Satuan]]*(1-tblTransaksi[[#This Row],[Diskon (%)]]))</f>
        <v>6649050</v>
      </c>
      <c r="P316" s="1" t="s">
        <v>87</v>
      </c>
    </row>
    <row r="317" spans="1:16" x14ac:dyDescent="0.25">
      <c r="A317" s="1" t="s">
        <v>128</v>
      </c>
      <c r="B317" s="10">
        <v>46260</v>
      </c>
      <c r="C317" s="12" t="str">
        <f>TEXT(tblTransaksi[[#This Row],[Tanggal]],"mmmm")</f>
        <v>August</v>
      </c>
      <c r="D317" s="1">
        <f>YEAR(tblTransaksi[[#This Row],[Tanggal]])</f>
        <v>2026</v>
      </c>
      <c r="E317" s="14">
        <f>MONTH(tblTransaksi[[#This Row],[Tanggal]])</f>
        <v>8</v>
      </c>
      <c r="F317" s="1" t="s">
        <v>40</v>
      </c>
      <c r="G317" s="1" t="str">
        <f>IFERROR(_xlfn.XLOOKUP(tblTransaksi[[#This Row],[Kode Produk]],Master_Data!$A$7:$A$25,Master_Data!$B$7:$B$25),"")</f>
        <v>OPPO Reno 14</v>
      </c>
      <c r="H317" s="1" t="str">
        <f>IFERROR(_xlfn.XLOOKUP(tblTransaksi[[#This Row],[Kode Produk]],Master_Data!$A$7:$A$25,Master_Data!$C$7:$C$25),"")</f>
        <v>Mid-Range</v>
      </c>
      <c r="I317" s="1" t="s">
        <v>77</v>
      </c>
      <c r="J317" s="1" t="str">
        <f>IFERROR(_xlfn.XLOOKUP(tblTransaksi[[#This Row],[ID Sales]],Master_Data!$G$7:$G$16,Master_Data!$H$7:$H$16),"")</f>
        <v>Nadia Putri</v>
      </c>
      <c r="K317" s="1" t="str">
        <f>IFERROR(_xlfn.XLOOKUP(tblTransaksi[[#This Row],[ID Sales]],Master_Data!$G$7:$G$16,Master_Data!$I$7:$I$16),"")</f>
        <v>Medan</v>
      </c>
      <c r="L317" s="1">
        <v>3</v>
      </c>
      <c r="M317" s="5">
        <f>IFERROR(_xlfn.XLOOKUP(tblTransaksi[[#This Row],[Kode Produk]],Master_Data!$A$7:$A$25,Master_Data!$D$7:$D$25),"")</f>
        <v>7499000</v>
      </c>
      <c r="N317" s="11">
        <v>0.1</v>
      </c>
      <c r="O317" s="5">
        <f>IF(OR(tblTransaksi[[#This Row],[Qty]]="",tblTransaksi[[#This Row],[Harga Satuan]]=""),"",tblTransaksi[[#This Row],[Qty]]*tblTransaksi[[#This Row],[Harga Satuan]]*(1-tblTransaksi[[#This Row],[Diskon (%)]]))</f>
        <v>20247300</v>
      </c>
      <c r="P317" s="1" t="s">
        <v>18</v>
      </c>
    </row>
    <row r="318" spans="1:16" x14ac:dyDescent="0.25">
      <c r="A318" s="1" t="s">
        <v>422</v>
      </c>
      <c r="B318" s="10">
        <v>46260</v>
      </c>
      <c r="C318" s="12" t="str">
        <f>TEXT(tblTransaksi[[#This Row],[Tanggal]],"mmmm")</f>
        <v>August</v>
      </c>
      <c r="D318" s="1">
        <f>YEAR(tblTransaksi[[#This Row],[Tanggal]])</f>
        <v>2026</v>
      </c>
      <c r="E318" s="14">
        <f>MONTH(tblTransaksi[[#This Row],[Tanggal]])</f>
        <v>8</v>
      </c>
      <c r="F318" s="1" t="s">
        <v>44</v>
      </c>
      <c r="G318" s="1" t="str">
        <f>IFERROR(_xlfn.XLOOKUP(tblTransaksi[[#This Row],[Kode Produk]],Master_Data!$A$7:$A$25,Master_Data!$B$7:$B$25),"")</f>
        <v>vivo Y29</v>
      </c>
      <c r="H318" s="1" t="str">
        <f>IFERROR(_xlfn.XLOOKUP(tblTransaksi[[#This Row],[Kode Produk]],Master_Data!$A$7:$A$25,Master_Data!$C$7:$C$25),"")</f>
        <v>Entry-Level</v>
      </c>
      <c r="I318" s="1" t="s">
        <v>72</v>
      </c>
      <c r="J318" s="1" t="str">
        <f>IFERROR(_xlfn.XLOOKUP(tblTransaksi[[#This Row],[ID Sales]],Master_Data!$G$7:$G$16,Master_Data!$H$7:$H$16),"")</f>
        <v>Kevin Wijaya</v>
      </c>
      <c r="K318" s="1" t="str">
        <f>IFERROR(_xlfn.XLOOKUP(tblTransaksi[[#This Row],[ID Sales]],Master_Data!$G$7:$G$16,Master_Data!$I$7:$I$16),"")</f>
        <v>Surabaya</v>
      </c>
      <c r="L318" s="1">
        <v>1</v>
      </c>
      <c r="M318" s="5">
        <f>IFERROR(_xlfn.XLOOKUP(tblTransaksi[[#This Row],[Kode Produk]],Master_Data!$A$7:$A$25,Master_Data!$D$7:$D$25),"")</f>
        <v>2399000</v>
      </c>
      <c r="N318" s="11">
        <v>0.1</v>
      </c>
      <c r="O318" s="5">
        <f>IF(OR(tblTransaksi[[#This Row],[Qty]]="",tblTransaksi[[#This Row],[Harga Satuan]]=""),"",tblTransaksi[[#This Row],[Qty]]*tblTransaksi[[#This Row],[Harga Satuan]]*(1-tblTransaksi[[#This Row],[Diskon (%)]]))</f>
        <v>2159100</v>
      </c>
      <c r="P318" s="1" t="s">
        <v>19</v>
      </c>
    </row>
    <row r="319" spans="1:16" x14ac:dyDescent="0.25">
      <c r="A319" s="1" t="s">
        <v>378</v>
      </c>
      <c r="B319" s="10">
        <v>46261</v>
      </c>
      <c r="C319" s="12" t="str">
        <f>TEXT(tblTransaksi[[#This Row],[Tanggal]],"mmmm")</f>
        <v>August</v>
      </c>
      <c r="D319" s="1">
        <f>YEAR(tblTransaksi[[#This Row],[Tanggal]])</f>
        <v>2026</v>
      </c>
      <c r="E319" s="14">
        <f>MONTH(tblTransaksi[[#This Row],[Tanggal]])</f>
        <v>8</v>
      </c>
      <c r="F319" s="1" t="s">
        <v>35</v>
      </c>
      <c r="G319" s="1" t="str">
        <f>IFERROR(_xlfn.XLOOKUP(tblTransaksi[[#This Row],[Kode Produk]],Master_Data!$A$7:$A$25,Master_Data!$B$7:$B$25),"")</f>
        <v>Xiaomi 14T</v>
      </c>
      <c r="H319" s="1" t="str">
        <f>IFERROR(_xlfn.XLOOKUP(tblTransaksi[[#This Row],[Kode Produk]],Master_Data!$A$7:$A$25,Master_Data!$C$7:$C$25),"")</f>
        <v>Upper Mid-Range</v>
      </c>
      <c r="I319" s="1" t="s">
        <v>75</v>
      </c>
      <c r="J319" s="1" t="str">
        <f>IFERROR(_xlfn.XLOOKUP(tblTransaksi[[#This Row],[ID Sales]],Master_Data!$G$7:$G$16,Master_Data!$H$7:$H$16),"")</f>
        <v>Arif Setiawan</v>
      </c>
      <c r="K319" s="1" t="str">
        <f>IFERROR(_xlfn.XLOOKUP(tblTransaksi[[#This Row],[ID Sales]],Master_Data!$G$7:$G$16,Master_Data!$I$7:$I$16),"")</f>
        <v>Surabaya</v>
      </c>
      <c r="L319" s="1">
        <v>5</v>
      </c>
      <c r="M319" s="5">
        <f>IFERROR(_xlfn.XLOOKUP(tblTransaksi[[#This Row],[Kode Produk]],Master_Data!$A$7:$A$25,Master_Data!$D$7:$D$25),"")</f>
        <v>6499000</v>
      </c>
      <c r="N319" s="11">
        <v>0.05</v>
      </c>
      <c r="O319" s="5">
        <f>IF(OR(tblTransaksi[[#This Row],[Qty]]="",tblTransaksi[[#This Row],[Harga Satuan]]=""),"",tblTransaksi[[#This Row],[Qty]]*tblTransaksi[[#This Row],[Harga Satuan]]*(1-tblTransaksi[[#This Row],[Diskon (%)]]))</f>
        <v>30870250</v>
      </c>
      <c r="P319" s="1" t="s">
        <v>87</v>
      </c>
    </row>
    <row r="320" spans="1:16" x14ac:dyDescent="0.25">
      <c r="A320" s="1" t="s">
        <v>230</v>
      </c>
      <c r="B320" s="10">
        <v>46262</v>
      </c>
      <c r="C320" s="12" t="str">
        <f>TEXT(tblTransaksi[[#This Row],[Tanggal]],"mmmm")</f>
        <v>August</v>
      </c>
      <c r="D320" s="1">
        <f>YEAR(tblTransaksi[[#This Row],[Tanggal]])</f>
        <v>2026</v>
      </c>
      <c r="E320" s="14">
        <f>MONTH(tblTransaksi[[#This Row],[Tanggal]])</f>
        <v>8</v>
      </c>
      <c r="F320" s="1" t="s">
        <v>26</v>
      </c>
      <c r="G320" s="1" t="str">
        <f>IFERROR(_xlfn.XLOOKUP(tblTransaksi[[#This Row],[Kode Produk]],Master_Data!$A$7:$A$25,Master_Data!$B$7:$B$25),"")</f>
        <v>Samsung Galaxy A36 5G</v>
      </c>
      <c r="H320" s="1" t="str">
        <f>IFERROR(_xlfn.XLOOKUP(tblTransaksi[[#This Row],[Kode Produk]],Master_Data!$A$7:$A$25,Master_Data!$C$7:$C$25),"")</f>
        <v>Mid-Range</v>
      </c>
      <c r="I320" s="1" t="s">
        <v>67</v>
      </c>
      <c r="J320" s="1" t="str">
        <f>IFERROR(_xlfn.XLOOKUP(tblTransaksi[[#This Row],[ID Sales]],Master_Data!$G$7:$G$16,Master_Data!$H$7:$H$16),"")</f>
        <v>Dimas Saputra</v>
      </c>
      <c r="K320" s="1" t="str">
        <f>IFERROR(_xlfn.XLOOKUP(tblTransaksi[[#This Row],[ID Sales]],Master_Data!$G$7:$G$16,Master_Data!$I$7:$I$16),"")</f>
        <v>Bandung</v>
      </c>
      <c r="L320" s="1">
        <v>1</v>
      </c>
      <c r="M320" s="5">
        <f>IFERROR(_xlfn.XLOOKUP(tblTransaksi[[#This Row],[Kode Produk]],Master_Data!$A$7:$A$25,Master_Data!$D$7:$D$25),"")</f>
        <v>5199000</v>
      </c>
      <c r="N320" s="11">
        <v>0</v>
      </c>
      <c r="O320" s="5">
        <f>IF(OR(tblTransaksi[[#This Row],[Qty]]="",tblTransaksi[[#This Row],[Harga Satuan]]=""),"",tblTransaksi[[#This Row],[Qty]]*tblTransaksi[[#This Row],[Harga Satuan]]*(1-tblTransaksi[[#This Row],[Diskon (%)]]))</f>
        <v>5199000</v>
      </c>
      <c r="P320" s="1" t="s">
        <v>19</v>
      </c>
    </row>
    <row r="321" spans="1:16" x14ac:dyDescent="0.25">
      <c r="A321" s="1" t="s">
        <v>90</v>
      </c>
      <c r="B321" s="10">
        <v>46263</v>
      </c>
      <c r="C321" s="12" t="str">
        <f>TEXT(tblTransaksi[[#This Row],[Tanggal]],"mmmm")</f>
        <v>August</v>
      </c>
      <c r="D321" s="1">
        <f>YEAR(tblTransaksi[[#This Row],[Tanggal]])</f>
        <v>2026</v>
      </c>
      <c r="E321" s="14">
        <f>MONTH(tblTransaksi[[#This Row],[Tanggal]])</f>
        <v>8</v>
      </c>
      <c r="F321" s="1" t="s">
        <v>40</v>
      </c>
      <c r="G321" s="1" t="str">
        <f>IFERROR(_xlfn.XLOOKUP(tblTransaksi[[#This Row],[Kode Produk]],Master_Data!$A$7:$A$25,Master_Data!$B$7:$B$25),"")</f>
        <v>OPPO Reno 14</v>
      </c>
      <c r="H321" s="1" t="str">
        <f>IFERROR(_xlfn.XLOOKUP(tblTransaksi[[#This Row],[Kode Produk]],Master_Data!$A$7:$A$25,Master_Data!$C$7:$C$25),"")</f>
        <v>Mid-Range</v>
      </c>
      <c r="I321" s="1" t="s">
        <v>85</v>
      </c>
      <c r="J321" s="1" t="str">
        <f>IFERROR(_xlfn.XLOOKUP(tblTransaksi[[#This Row],[ID Sales]],Master_Data!$G$7:$G$16,Master_Data!$H$7:$H$16),"")</f>
        <v>Aulia Rahman</v>
      </c>
      <c r="K321" s="1" t="str">
        <f>IFERROR(_xlfn.XLOOKUP(tblTransaksi[[#This Row],[ID Sales]],Master_Data!$G$7:$G$16,Master_Data!$I$7:$I$16),"")</f>
        <v>Palembang</v>
      </c>
      <c r="L321" s="1">
        <v>1</v>
      </c>
      <c r="M321" s="5">
        <f>IFERROR(_xlfn.XLOOKUP(tblTransaksi[[#This Row],[Kode Produk]],Master_Data!$A$7:$A$25,Master_Data!$D$7:$D$25),"")</f>
        <v>7499000</v>
      </c>
      <c r="N321" s="11">
        <v>0.05</v>
      </c>
      <c r="O321" s="5">
        <f>IF(OR(tblTransaksi[[#This Row],[Qty]]="",tblTransaksi[[#This Row],[Harga Satuan]]=""),"",tblTransaksi[[#This Row],[Qty]]*tblTransaksi[[#This Row],[Harga Satuan]]*(1-tblTransaksi[[#This Row],[Diskon (%)]]))</f>
        <v>7124050</v>
      </c>
      <c r="P321" s="1" t="s">
        <v>19</v>
      </c>
    </row>
    <row r="322" spans="1:16" x14ac:dyDescent="0.25">
      <c r="A322" s="1" t="s">
        <v>386</v>
      </c>
      <c r="B322" s="10">
        <v>46263</v>
      </c>
      <c r="C322" s="12" t="str">
        <f>TEXT(tblTransaksi[[#This Row],[Tanggal]],"mmmm")</f>
        <v>August</v>
      </c>
      <c r="D322" s="1">
        <f>YEAR(tblTransaksi[[#This Row],[Tanggal]])</f>
        <v>2026</v>
      </c>
      <c r="E322" s="14">
        <f>MONTH(tblTransaksi[[#This Row],[Tanggal]])</f>
        <v>8</v>
      </c>
      <c r="F322" s="1" t="s">
        <v>48</v>
      </c>
      <c r="G322" s="1" t="str">
        <f>IFERROR(_xlfn.XLOOKUP(tblTransaksi[[#This Row],[Kode Produk]],Master_Data!$A$7:$A$25,Master_Data!$B$7:$B$25),"")</f>
        <v>realme C75</v>
      </c>
      <c r="H322" s="1" t="str">
        <f>IFERROR(_xlfn.XLOOKUP(tblTransaksi[[#This Row],[Kode Produk]],Master_Data!$A$7:$A$25,Master_Data!$C$7:$C$25),"")</f>
        <v>Entry-Level</v>
      </c>
      <c r="I322" s="1" t="s">
        <v>85</v>
      </c>
      <c r="J322" s="1" t="str">
        <f>IFERROR(_xlfn.XLOOKUP(tblTransaksi[[#This Row],[ID Sales]],Master_Data!$G$7:$G$16,Master_Data!$H$7:$H$16),"")</f>
        <v>Aulia Rahman</v>
      </c>
      <c r="K322" s="1" t="str">
        <f>IFERROR(_xlfn.XLOOKUP(tblTransaksi[[#This Row],[ID Sales]],Master_Data!$G$7:$G$16,Master_Data!$I$7:$I$16),"")</f>
        <v>Palembang</v>
      </c>
      <c r="L322" s="1">
        <v>1</v>
      </c>
      <c r="M322" s="5">
        <f>IFERROR(_xlfn.XLOOKUP(tblTransaksi[[#This Row],[Kode Produk]],Master_Data!$A$7:$A$25,Master_Data!$D$7:$D$25),"")</f>
        <v>2299000</v>
      </c>
      <c r="N322" s="11">
        <v>0</v>
      </c>
      <c r="O322" s="5">
        <f>IF(OR(tblTransaksi[[#This Row],[Qty]]="",tblTransaksi[[#This Row],[Harga Satuan]]=""),"",tblTransaksi[[#This Row],[Qty]]*tblTransaksi[[#This Row],[Harga Satuan]]*(1-tblTransaksi[[#This Row],[Diskon (%)]]))</f>
        <v>2299000</v>
      </c>
      <c r="P322" s="1" t="s">
        <v>18</v>
      </c>
    </row>
    <row r="323" spans="1:16" x14ac:dyDescent="0.25">
      <c r="A323" s="1" t="s">
        <v>201</v>
      </c>
      <c r="B323" s="10">
        <v>46264</v>
      </c>
      <c r="C323" s="12" t="str">
        <f>TEXT(tblTransaksi[[#This Row],[Tanggal]],"mmmm")</f>
        <v>August</v>
      </c>
      <c r="D323" s="1">
        <f>YEAR(tblTransaksi[[#This Row],[Tanggal]])</f>
        <v>2026</v>
      </c>
      <c r="E323" s="14">
        <f>MONTH(tblTransaksi[[#This Row],[Tanggal]])</f>
        <v>8</v>
      </c>
      <c r="F323" s="1" t="s">
        <v>26</v>
      </c>
      <c r="G323" s="1" t="str">
        <f>IFERROR(_xlfn.XLOOKUP(tblTransaksi[[#This Row],[Kode Produk]],Master_Data!$A$7:$A$25,Master_Data!$B$7:$B$25),"")</f>
        <v>Samsung Galaxy A36 5G</v>
      </c>
      <c r="H323" s="1" t="str">
        <f>IFERROR(_xlfn.XLOOKUP(tblTransaksi[[#This Row],[Kode Produk]],Master_Data!$A$7:$A$25,Master_Data!$C$7:$C$25),"")</f>
        <v>Mid-Range</v>
      </c>
      <c r="I323" s="1" t="s">
        <v>80</v>
      </c>
      <c r="J323" s="1" t="str">
        <f>IFERROR(_xlfn.XLOOKUP(tblTransaksi[[#This Row],[ID Sales]],Master_Data!$G$7:$G$16,Master_Data!$H$7:$H$16),"")</f>
        <v>Salsa Maharani</v>
      </c>
      <c r="K323" s="1" t="str">
        <f>IFERROR(_xlfn.XLOOKUP(tblTransaksi[[#This Row],[ID Sales]],Master_Data!$G$7:$G$16,Master_Data!$I$7:$I$16),"")</f>
        <v>Medan</v>
      </c>
      <c r="L323" s="1">
        <v>2</v>
      </c>
      <c r="M323" s="5">
        <f>IFERROR(_xlfn.XLOOKUP(tblTransaksi[[#This Row],[Kode Produk]],Master_Data!$A$7:$A$25,Master_Data!$D$7:$D$25),"")</f>
        <v>5199000</v>
      </c>
      <c r="N323" s="11">
        <v>0.05</v>
      </c>
      <c r="O323" s="5">
        <f>IF(OR(tblTransaksi[[#This Row],[Qty]]="",tblTransaksi[[#This Row],[Harga Satuan]]=""),"",tblTransaksi[[#This Row],[Qty]]*tblTransaksi[[#This Row],[Harga Satuan]]*(1-tblTransaksi[[#This Row],[Diskon (%)]]))</f>
        <v>9878100</v>
      </c>
      <c r="P323" s="1" t="s">
        <v>18</v>
      </c>
    </row>
    <row r="324" spans="1:16" x14ac:dyDescent="0.25">
      <c r="A324" s="1" t="s">
        <v>473</v>
      </c>
      <c r="B324" s="10">
        <v>46264</v>
      </c>
      <c r="C324" s="12" t="str">
        <f>TEXT(tblTransaksi[[#This Row],[Tanggal]],"mmmm")</f>
        <v>August</v>
      </c>
      <c r="D324" s="1">
        <f>YEAR(tblTransaksi[[#This Row],[Tanggal]])</f>
        <v>2026</v>
      </c>
      <c r="E324" s="14">
        <f>MONTH(tblTransaksi[[#This Row],[Tanggal]])</f>
        <v>8</v>
      </c>
      <c r="F324" s="1" t="s">
        <v>56</v>
      </c>
      <c r="G324" s="1" t="str">
        <f>IFERROR(_xlfn.XLOOKUP(tblTransaksi[[#This Row],[Kode Produk]],Master_Data!$A$7:$A$25,Master_Data!$B$7:$B$25),"")</f>
        <v>iPhone 13</v>
      </c>
      <c r="H324" s="1" t="str">
        <f>IFERROR(_xlfn.XLOOKUP(tblTransaksi[[#This Row],[Kode Produk]],Master_Data!$A$7:$A$25,Master_Data!$C$7:$C$25),"")</f>
        <v>Upper Mid-Range</v>
      </c>
      <c r="I324" s="1" t="s">
        <v>62</v>
      </c>
      <c r="J324" s="1" t="str">
        <f>IFERROR(_xlfn.XLOOKUP(tblTransaksi[[#This Row],[ID Sales]],Master_Data!$G$7:$G$16,Master_Data!$H$7:$H$16),"")</f>
        <v>Andi Pratama</v>
      </c>
      <c r="K324" s="1" t="str">
        <f>IFERROR(_xlfn.XLOOKUP(tblTransaksi[[#This Row],[ID Sales]],Master_Data!$G$7:$G$16,Master_Data!$I$7:$I$16),"")</f>
        <v>Jakarta</v>
      </c>
      <c r="L324" s="1">
        <v>1</v>
      </c>
      <c r="M324" s="5">
        <f>IFERROR(_xlfn.XLOOKUP(tblTransaksi[[#This Row],[Kode Produk]],Master_Data!$A$7:$A$25,Master_Data!$D$7:$D$25),"")</f>
        <v>8499000</v>
      </c>
      <c r="N324" s="11">
        <v>0.05</v>
      </c>
      <c r="O324" s="5">
        <f>IF(OR(tblTransaksi[[#This Row],[Qty]]="",tblTransaksi[[#This Row],[Harga Satuan]]=""),"",tblTransaksi[[#This Row],[Qty]]*tblTransaksi[[#This Row],[Harga Satuan]]*(1-tblTransaksi[[#This Row],[Diskon (%)]]))</f>
        <v>8074050</v>
      </c>
      <c r="P324" s="1" t="s">
        <v>87</v>
      </c>
    </row>
    <row r="325" spans="1:16" x14ac:dyDescent="0.25">
      <c r="A325" s="1" t="s">
        <v>367</v>
      </c>
      <c r="B325" s="10">
        <v>46265</v>
      </c>
      <c r="C325" s="12" t="str">
        <f>TEXT(tblTransaksi[[#This Row],[Tanggal]],"mmmm")</f>
        <v>August</v>
      </c>
      <c r="D325" s="1">
        <f>YEAR(tblTransaksi[[#This Row],[Tanggal]])</f>
        <v>2026</v>
      </c>
      <c r="E325" s="14">
        <f>MONTH(tblTransaksi[[#This Row],[Tanggal]])</f>
        <v>8</v>
      </c>
      <c r="F325" s="1" t="s">
        <v>58</v>
      </c>
      <c r="G325" s="1" t="str">
        <f>IFERROR(_xlfn.XLOOKUP(tblTransaksi[[#This Row],[Kode Produk]],Master_Data!$A$7:$A$25,Master_Data!$B$7:$B$25),"")</f>
        <v>iPhone 15</v>
      </c>
      <c r="H325" s="1" t="str">
        <f>IFERROR(_xlfn.XLOOKUP(tblTransaksi[[#This Row],[Kode Produk]],Master_Data!$A$7:$A$25,Master_Data!$C$7:$C$25),"")</f>
        <v>Flagship</v>
      </c>
      <c r="I325" s="1" t="s">
        <v>62</v>
      </c>
      <c r="J325" s="1" t="str">
        <f>IFERROR(_xlfn.XLOOKUP(tblTransaksi[[#This Row],[ID Sales]],Master_Data!$G$7:$G$16,Master_Data!$H$7:$H$16),"")</f>
        <v>Andi Pratama</v>
      </c>
      <c r="K325" s="1" t="str">
        <f>IFERROR(_xlfn.XLOOKUP(tblTransaksi[[#This Row],[ID Sales]],Master_Data!$G$7:$G$16,Master_Data!$I$7:$I$16),"")</f>
        <v>Jakarta</v>
      </c>
      <c r="L325" s="1">
        <v>1</v>
      </c>
      <c r="M325" s="5">
        <f>IFERROR(_xlfn.XLOOKUP(tblTransaksi[[#This Row],[Kode Produk]],Master_Data!$A$7:$A$25,Master_Data!$D$7:$D$25),"")</f>
        <v>12499000</v>
      </c>
      <c r="N325" s="11">
        <v>0.05</v>
      </c>
      <c r="O325" s="5">
        <f>IF(OR(tblTransaksi[[#This Row],[Qty]]="",tblTransaksi[[#This Row],[Harga Satuan]]=""),"",tblTransaksi[[#This Row],[Qty]]*tblTransaksi[[#This Row],[Harga Satuan]]*(1-tblTransaksi[[#This Row],[Diskon (%)]]))</f>
        <v>11874050</v>
      </c>
      <c r="P325" s="1" t="s">
        <v>17</v>
      </c>
    </row>
    <row r="326" spans="1:16" x14ac:dyDescent="0.25">
      <c r="A326" s="1" t="s">
        <v>284</v>
      </c>
      <c r="B326" s="10">
        <v>46266</v>
      </c>
      <c r="C326" s="12" t="str">
        <f>TEXT(tblTransaksi[[#This Row],[Tanggal]],"mmmm")</f>
        <v>September</v>
      </c>
      <c r="D326" s="1">
        <f>YEAR(tblTransaksi[[#This Row],[Tanggal]])</f>
        <v>2026</v>
      </c>
      <c r="E326" s="14">
        <f>MONTH(tblTransaksi[[#This Row],[Tanggal]])</f>
        <v>9</v>
      </c>
      <c r="F326" s="1" t="s">
        <v>21</v>
      </c>
      <c r="G326" s="1" t="str">
        <f>IFERROR(_xlfn.XLOOKUP(tblTransaksi[[#This Row],[Kode Produk]],Master_Data!$A$7:$A$25,Master_Data!$B$7:$B$25),"")</f>
        <v>Samsung Galaxy A06</v>
      </c>
      <c r="H326" s="1" t="str">
        <f>IFERROR(_xlfn.XLOOKUP(tblTransaksi[[#This Row],[Kode Produk]],Master_Data!$A$7:$A$25,Master_Data!$C$7:$C$25),"")</f>
        <v>Entry-Level</v>
      </c>
      <c r="I326" s="1" t="s">
        <v>85</v>
      </c>
      <c r="J326" s="1" t="str">
        <f>IFERROR(_xlfn.XLOOKUP(tblTransaksi[[#This Row],[ID Sales]],Master_Data!$G$7:$G$16,Master_Data!$H$7:$H$16),"")</f>
        <v>Aulia Rahman</v>
      </c>
      <c r="K326" s="1" t="str">
        <f>IFERROR(_xlfn.XLOOKUP(tblTransaksi[[#This Row],[ID Sales]],Master_Data!$G$7:$G$16,Master_Data!$I$7:$I$16),"")</f>
        <v>Palembang</v>
      </c>
      <c r="L326" s="1">
        <v>4</v>
      </c>
      <c r="M326" s="5">
        <f>IFERROR(_xlfn.XLOOKUP(tblTransaksi[[#This Row],[Kode Produk]],Master_Data!$A$7:$A$25,Master_Data!$D$7:$D$25),"")</f>
        <v>1699000</v>
      </c>
      <c r="N326" s="11">
        <v>0.1</v>
      </c>
      <c r="O326" s="5">
        <f>IF(OR(tblTransaksi[[#This Row],[Qty]]="",tblTransaksi[[#This Row],[Harga Satuan]]=""),"",tblTransaksi[[#This Row],[Qty]]*tblTransaksi[[#This Row],[Harga Satuan]]*(1-tblTransaksi[[#This Row],[Diskon (%)]]))</f>
        <v>6116400</v>
      </c>
      <c r="P326" s="1" t="s">
        <v>19</v>
      </c>
    </row>
    <row r="327" spans="1:16" x14ac:dyDescent="0.25">
      <c r="A327" s="1" t="s">
        <v>333</v>
      </c>
      <c r="B327" s="10">
        <v>46266</v>
      </c>
      <c r="C327" s="12" t="str">
        <f>TEXT(tblTransaksi[[#This Row],[Tanggal]],"mmmm")</f>
        <v>September</v>
      </c>
      <c r="D327" s="1">
        <f>YEAR(tblTransaksi[[#This Row],[Tanggal]])</f>
        <v>2026</v>
      </c>
      <c r="E327" s="14">
        <f>MONTH(tblTransaksi[[#This Row],[Tanggal]])</f>
        <v>9</v>
      </c>
      <c r="F327" s="1" t="s">
        <v>28</v>
      </c>
      <c r="G327" s="1" t="str">
        <f>IFERROR(_xlfn.XLOOKUP(tblTransaksi[[#This Row],[Kode Produk]],Master_Data!$A$7:$A$25,Master_Data!$B$7:$B$25),"")</f>
        <v>Samsung Galaxy S25</v>
      </c>
      <c r="H327" s="1" t="str">
        <f>IFERROR(_xlfn.XLOOKUP(tblTransaksi[[#This Row],[Kode Produk]],Master_Data!$A$7:$A$25,Master_Data!$C$7:$C$25),"")</f>
        <v>Flagship</v>
      </c>
      <c r="I327" s="1" t="s">
        <v>80</v>
      </c>
      <c r="J327" s="1" t="str">
        <f>IFERROR(_xlfn.XLOOKUP(tblTransaksi[[#This Row],[ID Sales]],Master_Data!$G$7:$G$16,Master_Data!$H$7:$H$16),"")</f>
        <v>Salsa Maharani</v>
      </c>
      <c r="K327" s="1" t="str">
        <f>IFERROR(_xlfn.XLOOKUP(tblTransaksi[[#This Row],[ID Sales]],Master_Data!$G$7:$G$16,Master_Data!$I$7:$I$16),"")</f>
        <v>Medan</v>
      </c>
      <c r="L327" s="1">
        <v>2</v>
      </c>
      <c r="M327" s="5">
        <f>IFERROR(_xlfn.XLOOKUP(tblTransaksi[[#This Row],[Kode Produk]],Master_Data!$A$7:$A$25,Master_Data!$D$7:$D$25),"")</f>
        <v>14999000</v>
      </c>
      <c r="N327" s="11">
        <v>0</v>
      </c>
      <c r="O327" s="5">
        <f>IF(OR(tblTransaksi[[#This Row],[Qty]]="",tblTransaksi[[#This Row],[Harga Satuan]]=""),"",tblTransaksi[[#This Row],[Qty]]*tblTransaksi[[#This Row],[Harga Satuan]]*(1-tblTransaksi[[#This Row],[Diskon (%)]]))</f>
        <v>29998000</v>
      </c>
      <c r="P327" s="1" t="s">
        <v>19</v>
      </c>
    </row>
    <row r="328" spans="1:16" x14ac:dyDescent="0.25">
      <c r="A328" s="1" t="s">
        <v>351</v>
      </c>
      <c r="B328" s="10">
        <v>46266</v>
      </c>
      <c r="C328" s="12" t="str">
        <f>TEXT(tblTransaksi[[#This Row],[Tanggal]],"mmmm")</f>
        <v>September</v>
      </c>
      <c r="D328" s="1">
        <f>YEAR(tblTransaksi[[#This Row],[Tanggal]])</f>
        <v>2026</v>
      </c>
      <c r="E328" s="14">
        <f>MONTH(tblTransaksi[[#This Row],[Tanggal]])</f>
        <v>9</v>
      </c>
      <c r="F328" s="1" t="s">
        <v>21</v>
      </c>
      <c r="G328" s="1" t="str">
        <f>IFERROR(_xlfn.XLOOKUP(tblTransaksi[[#This Row],[Kode Produk]],Master_Data!$A$7:$A$25,Master_Data!$B$7:$B$25),"")</f>
        <v>Samsung Galaxy A06</v>
      </c>
      <c r="H328" s="1" t="str">
        <f>IFERROR(_xlfn.XLOOKUP(tblTransaksi[[#This Row],[Kode Produk]],Master_Data!$A$7:$A$25,Master_Data!$C$7:$C$25),"")</f>
        <v>Entry-Level</v>
      </c>
      <c r="I328" s="1" t="s">
        <v>67</v>
      </c>
      <c r="J328" s="1" t="str">
        <f>IFERROR(_xlfn.XLOOKUP(tblTransaksi[[#This Row],[ID Sales]],Master_Data!$G$7:$G$16,Master_Data!$H$7:$H$16),"")</f>
        <v>Dimas Saputra</v>
      </c>
      <c r="K328" s="1" t="str">
        <f>IFERROR(_xlfn.XLOOKUP(tblTransaksi[[#This Row],[ID Sales]],Master_Data!$G$7:$G$16,Master_Data!$I$7:$I$16),"")</f>
        <v>Bandung</v>
      </c>
      <c r="L328" s="1">
        <v>1</v>
      </c>
      <c r="M328" s="5">
        <f>IFERROR(_xlfn.XLOOKUP(tblTransaksi[[#This Row],[Kode Produk]],Master_Data!$A$7:$A$25,Master_Data!$D$7:$D$25),"")</f>
        <v>1699000</v>
      </c>
      <c r="N328" s="11">
        <v>0.1</v>
      </c>
      <c r="O328" s="5">
        <f>IF(OR(tblTransaksi[[#This Row],[Qty]]="",tblTransaksi[[#This Row],[Harga Satuan]]=""),"",tblTransaksi[[#This Row],[Qty]]*tblTransaksi[[#This Row],[Harga Satuan]]*(1-tblTransaksi[[#This Row],[Diskon (%)]]))</f>
        <v>1529100</v>
      </c>
      <c r="P328" s="1" t="s">
        <v>19</v>
      </c>
    </row>
    <row r="329" spans="1:16" x14ac:dyDescent="0.25">
      <c r="A329" s="1" t="s">
        <v>382</v>
      </c>
      <c r="B329" s="10">
        <v>46267</v>
      </c>
      <c r="C329" s="12" t="str">
        <f>TEXT(tblTransaksi[[#This Row],[Tanggal]],"mmmm")</f>
        <v>September</v>
      </c>
      <c r="D329" s="1">
        <f>YEAR(tblTransaksi[[#This Row],[Tanggal]])</f>
        <v>2026</v>
      </c>
      <c r="E329" s="14">
        <f>MONTH(tblTransaksi[[#This Row],[Tanggal]])</f>
        <v>9</v>
      </c>
      <c r="F329" s="1" t="s">
        <v>21</v>
      </c>
      <c r="G329" s="1" t="str">
        <f>IFERROR(_xlfn.XLOOKUP(tblTransaksi[[#This Row],[Kode Produk]],Master_Data!$A$7:$A$25,Master_Data!$B$7:$B$25),"")</f>
        <v>Samsung Galaxy A06</v>
      </c>
      <c r="H329" s="1" t="str">
        <f>IFERROR(_xlfn.XLOOKUP(tblTransaksi[[#This Row],[Kode Produk]],Master_Data!$A$7:$A$25,Master_Data!$C$7:$C$25),"")</f>
        <v>Entry-Level</v>
      </c>
      <c r="I329" s="1" t="s">
        <v>72</v>
      </c>
      <c r="J329" s="1" t="str">
        <f>IFERROR(_xlfn.XLOOKUP(tblTransaksi[[#This Row],[ID Sales]],Master_Data!$G$7:$G$16,Master_Data!$H$7:$H$16),"")</f>
        <v>Kevin Wijaya</v>
      </c>
      <c r="K329" s="1" t="str">
        <f>IFERROR(_xlfn.XLOOKUP(tblTransaksi[[#This Row],[ID Sales]],Master_Data!$G$7:$G$16,Master_Data!$I$7:$I$16),"")</f>
        <v>Surabaya</v>
      </c>
      <c r="L329" s="1">
        <v>1</v>
      </c>
      <c r="M329" s="5">
        <f>IFERROR(_xlfn.XLOOKUP(tblTransaksi[[#This Row],[Kode Produk]],Master_Data!$A$7:$A$25,Master_Data!$D$7:$D$25),"")</f>
        <v>1699000</v>
      </c>
      <c r="N329" s="11">
        <v>0</v>
      </c>
      <c r="O329" s="5">
        <f>IF(OR(tblTransaksi[[#This Row],[Qty]]="",tblTransaksi[[#This Row],[Harga Satuan]]=""),"",tblTransaksi[[#This Row],[Qty]]*tblTransaksi[[#This Row],[Harga Satuan]]*(1-tblTransaksi[[#This Row],[Diskon (%)]]))</f>
        <v>1699000</v>
      </c>
      <c r="P329" s="1" t="s">
        <v>17</v>
      </c>
    </row>
    <row r="330" spans="1:16" x14ac:dyDescent="0.25">
      <c r="A330" s="1" t="s">
        <v>533</v>
      </c>
      <c r="B330" s="10">
        <v>46267</v>
      </c>
      <c r="C330" s="12" t="str">
        <f>TEXT(tblTransaksi[[#This Row],[Tanggal]],"mmmm")</f>
        <v>September</v>
      </c>
      <c r="D330" s="1">
        <f>YEAR(tblTransaksi[[#This Row],[Tanggal]])</f>
        <v>2026</v>
      </c>
      <c r="E330" s="14">
        <f>MONTH(tblTransaksi[[#This Row],[Tanggal]])</f>
        <v>9</v>
      </c>
      <c r="F330" s="1" t="s">
        <v>38</v>
      </c>
      <c r="G330" s="1" t="str">
        <f>IFERROR(_xlfn.XLOOKUP(tblTransaksi[[#This Row],[Kode Produk]],Master_Data!$A$7:$A$25,Master_Data!$B$7:$B$25),"")</f>
        <v>OPPO A5 Pro</v>
      </c>
      <c r="H330" s="1" t="str">
        <f>IFERROR(_xlfn.XLOOKUP(tblTransaksi[[#This Row],[Kode Produk]],Master_Data!$A$7:$A$25,Master_Data!$C$7:$C$25),"")</f>
        <v>Entry-Level</v>
      </c>
      <c r="I330" s="1" t="s">
        <v>70</v>
      </c>
      <c r="J330" s="1" t="str">
        <f>IFERROR(_xlfn.XLOOKUP(tblTransaksi[[#This Row],[ID Sales]],Master_Data!$G$7:$G$16,Master_Data!$H$7:$H$16),"")</f>
        <v>Fajar Nugroho</v>
      </c>
      <c r="K330" s="1" t="str">
        <f>IFERROR(_xlfn.XLOOKUP(tblTransaksi[[#This Row],[ID Sales]],Master_Data!$G$7:$G$16,Master_Data!$I$7:$I$16),"")</f>
        <v>Bandung</v>
      </c>
      <c r="L330" s="1">
        <v>2</v>
      </c>
      <c r="M330" s="5">
        <f>IFERROR(_xlfn.XLOOKUP(tblTransaksi[[#This Row],[Kode Produk]],Master_Data!$A$7:$A$25,Master_Data!$D$7:$D$25),"")</f>
        <v>2499000</v>
      </c>
      <c r="N330" s="11">
        <v>0</v>
      </c>
      <c r="O330" s="5">
        <f>IF(OR(tblTransaksi[[#This Row],[Qty]]="",tblTransaksi[[#This Row],[Harga Satuan]]=""),"",tblTransaksi[[#This Row],[Qty]]*tblTransaksi[[#This Row],[Harga Satuan]]*(1-tblTransaksi[[#This Row],[Diskon (%)]]))</f>
        <v>4998000</v>
      </c>
      <c r="P330" s="1" t="s">
        <v>87</v>
      </c>
    </row>
    <row r="331" spans="1:16" x14ac:dyDescent="0.25">
      <c r="A331" s="1" t="s">
        <v>294</v>
      </c>
      <c r="B331" s="10">
        <v>46268</v>
      </c>
      <c r="C331" s="12" t="str">
        <f>TEXT(tblTransaksi[[#This Row],[Tanggal]],"mmmm")</f>
        <v>September</v>
      </c>
      <c r="D331" s="1">
        <f>YEAR(tblTransaksi[[#This Row],[Tanggal]])</f>
        <v>2026</v>
      </c>
      <c r="E331" s="14">
        <f>MONTH(tblTransaksi[[#This Row],[Tanggal]])</f>
        <v>9</v>
      </c>
      <c r="F331" s="1" t="s">
        <v>31</v>
      </c>
      <c r="G331" s="1" t="str">
        <f>IFERROR(_xlfn.XLOOKUP(tblTransaksi[[#This Row],[Kode Produk]],Master_Data!$A$7:$A$25,Master_Data!$B$7:$B$25),"")</f>
        <v>Xiaomi Redmi 14C</v>
      </c>
      <c r="H331" s="1" t="str">
        <f>IFERROR(_xlfn.XLOOKUP(tblTransaksi[[#This Row],[Kode Produk]],Master_Data!$A$7:$A$25,Master_Data!$C$7:$C$25),"")</f>
        <v>Entry-Level</v>
      </c>
      <c r="I331" s="1" t="s">
        <v>65</v>
      </c>
      <c r="J331" s="1" t="str">
        <f>IFERROR(_xlfn.XLOOKUP(tblTransaksi[[#This Row],[ID Sales]],Master_Data!$G$7:$G$16,Master_Data!$H$7:$H$16),"")</f>
        <v>Rizky Ramadhan</v>
      </c>
      <c r="K331" s="1" t="str">
        <f>IFERROR(_xlfn.XLOOKUP(tblTransaksi[[#This Row],[ID Sales]],Master_Data!$G$7:$G$16,Master_Data!$I$7:$I$16),"")</f>
        <v>Jakarta</v>
      </c>
      <c r="L331" s="1">
        <v>5</v>
      </c>
      <c r="M331" s="5">
        <f>IFERROR(_xlfn.XLOOKUP(tblTransaksi[[#This Row],[Kode Produk]],Master_Data!$A$7:$A$25,Master_Data!$D$7:$D$25),"")</f>
        <v>1499000</v>
      </c>
      <c r="N331" s="11">
        <v>0</v>
      </c>
      <c r="O331" s="5">
        <f>IF(OR(tblTransaksi[[#This Row],[Qty]]="",tblTransaksi[[#This Row],[Harga Satuan]]=""),"",tblTransaksi[[#This Row],[Qty]]*tblTransaksi[[#This Row],[Harga Satuan]]*(1-tblTransaksi[[#This Row],[Diskon (%)]]))</f>
        <v>7495000</v>
      </c>
      <c r="P331" s="1" t="s">
        <v>18</v>
      </c>
    </row>
    <row r="332" spans="1:16" x14ac:dyDescent="0.25">
      <c r="A332" s="1" t="s">
        <v>588</v>
      </c>
      <c r="B332" s="10">
        <v>46268</v>
      </c>
      <c r="C332" s="12" t="str">
        <f>TEXT(tblTransaksi[[#This Row],[Tanggal]],"mmmm")</f>
        <v>September</v>
      </c>
      <c r="D332" s="1">
        <f>YEAR(tblTransaksi[[#This Row],[Tanggal]])</f>
        <v>2026</v>
      </c>
      <c r="E332" s="14">
        <f>MONTH(tblTransaksi[[#This Row],[Tanggal]])</f>
        <v>9</v>
      </c>
      <c r="F332" s="1" t="s">
        <v>23</v>
      </c>
      <c r="G332" s="1" t="str">
        <f>IFERROR(_xlfn.XLOOKUP(tblTransaksi[[#This Row],[Kode Produk]],Master_Data!$A$7:$A$25,Master_Data!$B$7:$B$25),"")</f>
        <v>Samsung Galaxy A16 5G</v>
      </c>
      <c r="H332" s="1" t="str">
        <f>IFERROR(_xlfn.XLOOKUP(tblTransaksi[[#This Row],[Kode Produk]],Master_Data!$A$7:$A$25,Master_Data!$C$7:$C$25),"")</f>
        <v>Mid-Range</v>
      </c>
      <c r="I332" s="1" t="s">
        <v>72</v>
      </c>
      <c r="J332" s="1" t="str">
        <f>IFERROR(_xlfn.XLOOKUP(tblTransaksi[[#This Row],[ID Sales]],Master_Data!$G$7:$G$16,Master_Data!$H$7:$H$16),"")</f>
        <v>Kevin Wijaya</v>
      </c>
      <c r="K332" s="1" t="str">
        <f>IFERROR(_xlfn.XLOOKUP(tblTransaksi[[#This Row],[ID Sales]],Master_Data!$G$7:$G$16,Master_Data!$I$7:$I$16),"")</f>
        <v>Surabaya</v>
      </c>
      <c r="L332" s="1">
        <v>1</v>
      </c>
      <c r="M332" s="5">
        <f>IFERROR(_xlfn.XLOOKUP(tblTransaksi[[#This Row],[Kode Produk]],Master_Data!$A$7:$A$25,Master_Data!$D$7:$D$25),"")</f>
        <v>3199000</v>
      </c>
      <c r="N332" s="11">
        <v>0.05</v>
      </c>
      <c r="O332" s="5">
        <f>IF(OR(tblTransaksi[[#This Row],[Qty]]="",tblTransaksi[[#This Row],[Harga Satuan]]=""),"",tblTransaksi[[#This Row],[Qty]]*tblTransaksi[[#This Row],[Harga Satuan]]*(1-tblTransaksi[[#This Row],[Diskon (%)]]))</f>
        <v>3039050</v>
      </c>
      <c r="P332" s="1" t="s">
        <v>17</v>
      </c>
    </row>
    <row r="333" spans="1:16" x14ac:dyDescent="0.25">
      <c r="A333" s="1" t="s">
        <v>455</v>
      </c>
      <c r="B333" s="10">
        <v>46269</v>
      </c>
      <c r="C333" s="12" t="str">
        <f>TEXT(tblTransaksi[[#This Row],[Tanggal]],"mmmm")</f>
        <v>September</v>
      </c>
      <c r="D333" s="1">
        <f>YEAR(tblTransaksi[[#This Row],[Tanggal]])</f>
        <v>2026</v>
      </c>
      <c r="E333" s="14">
        <f>MONTH(tblTransaksi[[#This Row],[Tanggal]])</f>
        <v>9</v>
      </c>
      <c r="F333" s="1" t="s">
        <v>50</v>
      </c>
      <c r="G333" s="1" t="str">
        <f>IFERROR(_xlfn.XLOOKUP(tblTransaksi[[#This Row],[Kode Produk]],Master_Data!$A$7:$A$25,Master_Data!$B$7:$B$25),"")</f>
        <v>realme 14 Pro 5G</v>
      </c>
      <c r="H333" s="1" t="str">
        <f>IFERROR(_xlfn.XLOOKUP(tblTransaksi[[#This Row],[Kode Produk]],Master_Data!$A$7:$A$25,Master_Data!$C$7:$C$25),"")</f>
        <v>Mid-Range</v>
      </c>
      <c r="I333" s="1" t="s">
        <v>80</v>
      </c>
      <c r="J333" s="1" t="str">
        <f>IFERROR(_xlfn.XLOOKUP(tblTransaksi[[#This Row],[ID Sales]],Master_Data!$G$7:$G$16,Master_Data!$H$7:$H$16),"")</f>
        <v>Salsa Maharani</v>
      </c>
      <c r="K333" s="1" t="str">
        <f>IFERROR(_xlfn.XLOOKUP(tblTransaksi[[#This Row],[ID Sales]],Master_Data!$G$7:$G$16,Master_Data!$I$7:$I$16),"")</f>
        <v>Medan</v>
      </c>
      <c r="L333" s="1">
        <v>1</v>
      </c>
      <c r="M333" s="5">
        <f>IFERROR(_xlfn.XLOOKUP(tblTransaksi[[#This Row],[Kode Produk]],Master_Data!$A$7:$A$25,Master_Data!$D$7:$D$25),"")</f>
        <v>5499000</v>
      </c>
      <c r="N333" s="11">
        <v>0</v>
      </c>
      <c r="O333" s="5">
        <f>IF(OR(tblTransaksi[[#This Row],[Qty]]="",tblTransaksi[[#This Row],[Harga Satuan]]=""),"",tblTransaksi[[#This Row],[Qty]]*tblTransaksi[[#This Row],[Harga Satuan]]*(1-tblTransaksi[[#This Row],[Diskon (%)]]))</f>
        <v>5499000</v>
      </c>
      <c r="P333" s="1" t="s">
        <v>19</v>
      </c>
    </row>
    <row r="334" spans="1:16" x14ac:dyDescent="0.25">
      <c r="A334" s="1" t="s">
        <v>187</v>
      </c>
      <c r="B334" s="10">
        <v>46270</v>
      </c>
      <c r="C334" s="12" t="str">
        <f>TEXT(tblTransaksi[[#This Row],[Tanggal]],"mmmm")</f>
        <v>September</v>
      </c>
      <c r="D334" s="1">
        <f>YEAR(tblTransaksi[[#This Row],[Tanggal]])</f>
        <v>2026</v>
      </c>
      <c r="E334" s="14">
        <f>MONTH(tblTransaksi[[#This Row],[Tanggal]])</f>
        <v>9</v>
      </c>
      <c r="F334" s="1" t="s">
        <v>54</v>
      </c>
      <c r="G334" s="1" t="str">
        <f>IFERROR(_xlfn.XLOOKUP(tblTransaksi[[#This Row],[Kode Produk]],Master_Data!$A$7:$A$25,Master_Data!$B$7:$B$25),"")</f>
        <v>Infinix Note 50 Pro</v>
      </c>
      <c r="H334" s="1" t="str">
        <f>IFERROR(_xlfn.XLOOKUP(tblTransaksi[[#This Row],[Kode Produk]],Master_Data!$A$7:$A$25,Master_Data!$C$7:$C$25),"")</f>
        <v>Mid-Range</v>
      </c>
      <c r="I334" s="1" t="s">
        <v>62</v>
      </c>
      <c r="J334" s="1" t="str">
        <f>IFERROR(_xlfn.XLOOKUP(tblTransaksi[[#This Row],[ID Sales]],Master_Data!$G$7:$G$16,Master_Data!$H$7:$H$16),"")</f>
        <v>Andi Pratama</v>
      </c>
      <c r="K334" s="1" t="str">
        <f>IFERROR(_xlfn.XLOOKUP(tblTransaksi[[#This Row],[ID Sales]],Master_Data!$G$7:$G$16,Master_Data!$I$7:$I$16),"")</f>
        <v>Jakarta</v>
      </c>
      <c r="L334" s="1">
        <v>2</v>
      </c>
      <c r="M334" s="5">
        <f>IFERROR(_xlfn.XLOOKUP(tblTransaksi[[#This Row],[Kode Produk]],Master_Data!$A$7:$A$25,Master_Data!$D$7:$D$25),"")</f>
        <v>3199000</v>
      </c>
      <c r="N334" s="11">
        <v>0.15</v>
      </c>
      <c r="O334" s="5">
        <f>IF(OR(tblTransaksi[[#This Row],[Qty]]="",tblTransaksi[[#This Row],[Harga Satuan]]=""),"",tblTransaksi[[#This Row],[Qty]]*tblTransaksi[[#This Row],[Harga Satuan]]*(1-tblTransaksi[[#This Row],[Diskon (%)]]))</f>
        <v>5438300</v>
      </c>
      <c r="P334" s="1" t="s">
        <v>19</v>
      </c>
    </row>
    <row r="335" spans="1:16" x14ac:dyDescent="0.25">
      <c r="A335" s="1" t="s">
        <v>295</v>
      </c>
      <c r="B335" s="10">
        <v>46271</v>
      </c>
      <c r="C335" s="12" t="str">
        <f>TEXT(tblTransaksi[[#This Row],[Tanggal]],"mmmm")</f>
        <v>September</v>
      </c>
      <c r="D335" s="1">
        <f>YEAR(tblTransaksi[[#This Row],[Tanggal]])</f>
        <v>2026</v>
      </c>
      <c r="E335" s="14">
        <f>MONTH(tblTransaksi[[#This Row],[Tanggal]])</f>
        <v>9</v>
      </c>
      <c r="F335" s="1" t="s">
        <v>28</v>
      </c>
      <c r="G335" s="1" t="str">
        <f>IFERROR(_xlfn.XLOOKUP(tblTransaksi[[#This Row],[Kode Produk]],Master_Data!$A$7:$A$25,Master_Data!$B$7:$B$25),"")</f>
        <v>Samsung Galaxy S25</v>
      </c>
      <c r="H335" s="1" t="str">
        <f>IFERROR(_xlfn.XLOOKUP(tblTransaksi[[#This Row],[Kode Produk]],Master_Data!$A$7:$A$25,Master_Data!$C$7:$C$25),"")</f>
        <v>Flagship</v>
      </c>
      <c r="I335" s="1" t="s">
        <v>82</v>
      </c>
      <c r="J335" s="1" t="str">
        <f>IFERROR(_xlfn.XLOOKUP(tblTransaksi[[#This Row],[ID Sales]],Master_Data!$G$7:$G$16,Master_Data!$H$7:$H$16),"")</f>
        <v>Reza Maulana</v>
      </c>
      <c r="K335" s="1" t="str">
        <f>IFERROR(_xlfn.XLOOKUP(tblTransaksi[[#This Row],[ID Sales]],Master_Data!$G$7:$G$16,Master_Data!$I$7:$I$16),"")</f>
        <v>Palembang</v>
      </c>
      <c r="L335" s="1">
        <v>2</v>
      </c>
      <c r="M335" s="5">
        <f>IFERROR(_xlfn.XLOOKUP(tblTransaksi[[#This Row],[Kode Produk]],Master_Data!$A$7:$A$25,Master_Data!$D$7:$D$25),"")</f>
        <v>14999000</v>
      </c>
      <c r="N335" s="11">
        <v>0</v>
      </c>
      <c r="O335" s="5">
        <f>IF(OR(tblTransaksi[[#This Row],[Qty]]="",tblTransaksi[[#This Row],[Harga Satuan]]=""),"",tblTransaksi[[#This Row],[Qty]]*tblTransaksi[[#This Row],[Harga Satuan]]*(1-tblTransaksi[[#This Row],[Diskon (%)]]))</f>
        <v>29998000</v>
      </c>
      <c r="P335" s="1" t="s">
        <v>18</v>
      </c>
    </row>
    <row r="336" spans="1:16" x14ac:dyDescent="0.25">
      <c r="A336" s="1" t="s">
        <v>400</v>
      </c>
      <c r="B336" s="10">
        <v>46271</v>
      </c>
      <c r="C336" s="12" t="str">
        <f>TEXT(tblTransaksi[[#This Row],[Tanggal]],"mmmm")</f>
        <v>September</v>
      </c>
      <c r="D336" s="1">
        <f>YEAR(tblTransaksi[[#This Row],[Tanggal]])</f>
        <v>2026</v>
      </c>
      <c r="E336" s="14">
        <f>MONTH(tblTransaksi[[#This Row],[Tanggal]])</f>
        <v>9</v>
      </c>
      <c r="F336" s="1" t="s">
        <v>35</v>
      </c>
      <c r="G336" s="1" t="str">
        <f>IFERROR(_xlfn.XLOOKUP(tblTransaksi[[#This Row],[Kode Produk]],Master_Data!$A$7:$A$25,Master_Data!$B$7:$B$25),"")</f>
        <v>Xiaomi 14T</v>
      </c>
      <c r="H336" s="1" t="str">
        <f>IFERROR(_xlfn.XLOOKUP(tblTransaksi[[#This Row],[Kode Produk]],Master_Data!$A$7:$A$25,Master_Data!$C$7:$C$25),"")</f>
        <v>Upper Mid-Range</v>
      </c>
      <c r="I336" s="1" t="s">
        <v>62</v>
      </c>
      <c r="J336" s="1" t="str">
        <f>IFERROR(_xlfn.XLOOKUP(tblTransaksi[[#This Row],[ID Sales]],Master_Data!$G$7:$G$16,Master_Data!$H$7:$H$16),"")</f>
        <v>Andi Pratama</v>
      </c>
      <c r="K336" s="1" t="str">
        <f>IFERROR(_xlfn.XLOOKUP(tblTransaksi[[#This Row],[ID Sales]],Master_Data!$G$7:$G$16,Master_Data!$I$7:$I$16),"")</f>
        <v>Jakarta</v>
      </c>
      <c r="L336" s="1">
        <v>5</v>
      </c>
      <c r="M336" s="5">
        <f>IFERROR(_xlfn.XLOOKUP(tblTransaksi[[#This Row],[Kode Produk]],Master_Data!$A$7:$A$25,Master_Data!$D$7:$D$25),"")</f>
        <v>6499000</v>
      </c>
      <c r="N336" s="11">
        <v>0.05</v>
      </c>
      <c r="O336" s="5">
        <f>IF(OR(tblTransaksi[[#This Row],[Qty]]="",tblTransaksi[[#This Row],[Harga Satuan]]=""),"",tblTransaksi[[#This Row],[Qty]]*tblTransaksi[[#This Row],[Harga Satuan]]*(1-tblTransaksi[[#This Row],[Diskon (%)]]))</f>
        <v>30870250</v>
      </c>
      <c r="P336" s="1" t="s">
        <v>87</v>
      </c>
    </row>
    <row r="337" spans="1:16" x14ac:dyDescent="0.25">
      <c r="A337" s="1" t="s">
        <v>374</v>
      </c>
      <c r="B337" s="10">
        <v>46273</v>
      </c>
      <c r="C337" s="12" t="str">
        <f>TEXT(tblTransaksi[[#This Row],[Tanggal]],"mmmm")</f>
        <v>September</v>
      </c>
      <c r="D337" s="1">
        <f>YEAR(tblTransaksi[[#This Row],[Tanggal]])</f>
        <v>2026</v>
      </c>
      <c r="E337" s="14">
        <f>MONTH(tblTransaksi[[#This Row],[Tanggal]])</f>
        <v>9</v>
      </c>
      <c r="F337" s="1" t="s">
        <v>33</v>
      </c>
      <c r="G337" s="1" t="str">
        <f>IFERROR(_xlfn.XLOOKUP(tblTransaksi[[#This Row],[Kode Produk]],Master_Data!$A$7:$A$25,Master_Data!$B$7:$B$25),"")</f>
        <v>Xiaomi Redmi Note 14</v>
      </c>
      <c r="H337" s="1" t="str">
        <f>IFERROR(_xlfn.XLOOKUP(tblTransaksi[[#This Row],[Kode Produk]],Master_Data!$A$7:$A$25,Master_Data!$C$7:$C$25),"")</f>
        <v>Mid-Range</v>
      </c>
      <c r="I337" s="1" t="s">
        <v>65</v>
      </c>
      <c r="J337" s="1" t="str">
        <f>IFERROR(_xlfn.XLOOKUP(tblTransaksi[[#This Row],[ID Sales]],Master_Data!$G$7:$G$16,Master_Data!$H$7:$H$16),"")</f>
        <v>Rizky Ramadhan</v>
      </c>
      <c r="K337" s="1" t="str">
        <f>IFERROR(_xlfn.XLOOKUP(tblTransaksi[[#This Row],[ID Sales]],Master_Data!$G$7:$G$16,Master_Data!$I$7:$I$16),"")</f>
        <v>Jakarta</v>
      </c>
      <c r="L337" s="1">
        <v>3</v>
      </c>
      <c r="M337" s="5">
        <f>IFERROR(_xlfn.XLOOKUP(tblTransaksi[[#This Row],[Kode Produk]],Master_Data!$A$7:$A$25,Master_Data!$D$7:$D$25),"")</f>
        <v>2799000</v>
      </c>
      <c r="N337" s="11">
        <v>0.05</v>
      </c>
      <c r="O337" s="5">
        <f>IF(OR(tblTransaksi[[#This Row],[Qty]]="",tblTransaksi[[#This Row],[Harga Satuan]]=""),"",tblTransaksi[[#This Row],[Qty]]*tblTransaksi[[#This Row],[Harga Satuan]]*(1-tblTransaksi[[#This Row],[Diskon (%)]]))</f>
        <v>7977150</v>
      </c>
      <c r="P337" s="1" t="s">
        <v>17</v>
      </c>
    </row>
    <row r="338" spans="1:16" x14ac:dyDescent="0.25">
      <c r="A338" s="1" t="s">
        <v>454</v>
      </c>
      <c r="B338" s="10">
        <v>46273</v>
      </c>
      <c r="C338" s="12" t="str">
        <f>TEXT(tblTransaksi[[#This Row],[Tanggal]],"mmmm")</f>
        <v>September</v>
      </c>
      <c r="D338" s="1">
        <f>YEAR(tblTransaksi[[#This Row],[Tanggal]])</f>
        <v>2026</v>
      </c>
      <c r="E338" s="14">
        <f>MONTH(tblTransaksi[[#This Row],[Tanggal]])</f>
        <v>9</v>
      </c>
      <c r="F338" s="1" t="s">
        <v>35</v>
      </c>
      <c r="G338" s="1" t="str">
        <f>IFERROR(_xlfn.XLOOKUP(tblTransaksi[[#This Row],[Kode Produk]],Master_Data!$A$7:$A$25,Master_Data!$B$7:$B$25),"")</f>
        <v>Xiaomi 14T</v>
      </c>
      <c r="H338" s="1" t="str">
        <f>IFERROR(_xlfn.XLOOKUP(tblTransaksi[[#This Row],[Kode Produk]],Master_Data!$A$7:$A$25,Master_Data!$C$7:$C$25),"")</f>
        <v>Upper Mid-Range</v>
      </c>
      <c r="I338" s="1" t="s">
        <v>67</v>
      </c>
      <c r="J338" s="1" t="str">
        <f>IFERROR(_xlfn.XLOOKUP(tblTransaksi[[#This Row],[ID Sales]],Master_Data!$G$7:$G$16,Master_Data!$H$7:$H$16),"")</f>
        <v>Dimas Saputra</v>
      </c>
      <c r="K338" s="1" t="str">
        <f>IFERROR(_xlfn.XLOOKUP(tblTransaksi[[#This Row],[ID Sales]],Master_Data!$G$7:$G$16,Master_Data!$I$7:$I$16),"")</f>
        <v>Bandung</v>
      </c>
      <c r="L338" s="1">
        <v>1</v>
      </c>
      <c r="M338" s="5">
        <f>IFERROR(_xlfn.XLOOKUP(tblTransaksi[[#This Row],[Kode Produk]],Master_Data!$A$7:$A$25,Master_Data!$D$7:$D$25),"")</f>
        <v>6499000</v>
      </c>
      <c r="N338" s="11">
        <v>0</v>
      </c>
      <c r="O338" s="5">
        <f>IF(OR(tblTransaksi[[#This Row],[Qty]]="",tblTransaksi[[#This Row],[Harga Satuan]]=""),"",tblTransaksi[[#This Row],[Qty]]*tblTransaksi[[#This Row],[Harga Satuan]]*(1-tblTransaksi[[#This Row],[Diskon (%)]]))</f>
        <v>6499000</v>
      </c>
      <c r="P338" s="1" t="s">
        <v>17</v>
      </c>
    </row>
    <row r="339" spans="1:16" x14ac:dyDescent="0.25">
      <c r="A339" s="1" t="s">
        <v>169</v>
      </c>
      <c r="B339" s="10">
        <v>46274</v>
      </c>
      <c r="C339" s="12" t="str">
        <f>TEXT(tblTransaksi[[#This Row],[Tanggal]],"mmmm")</f>
        <v>September</v>
      </c>
      <c r="D339" s="1">
        <f>YEAR(tblTransaksi[[#This Row],[Tanggal]])</f>
        <v>2026</v>
      </c>
      <c r="E339" s="14">
        <f>MONTH(tblTransaksi[[#This Row],[Tanggal]])</f>
        <v>9</v>
      </c>
      <c r="F339" s="1" t="s">
        <v>44</v>
      </c>
      <c r="G339" s="1" t="str">
        <f>IFERROR(_xlfn.XLOOKUP(tblTransaksi[[#This Row],[Kode Produk]],Master_Data!$A$7:$A$25,Master_Data!$B$7:$B$25),"")</f>
        <v>vivo Y29</v>
      </c>
      <c r="H339" s="1" t="str">
        <f>IFERROR(_xlfn.XLOOKUP(tblTransaksi[[#This Row],[Kode Produk]],Master_Data!$A$7:$A$25,Master_Data!$C$7:$C$25),"")</f>
        <v>Entry-Level</v>
      </c>
      <c r="I339" s="1" t="s">
        <v>82</v>
      </c>
      <c r="J339" s="1" t="str">
        <f>IFERROR(_xlfn.XLOOKUP(tblTransaksi[[#This Row],[ID Sales]],Master_Data!$G$7:$G$16,Master_Data!$H$7:$H$16),"")</f>
        <v>Reza Maulana</v>
      </c>
      <c r="K339" s="1" t="str">
        <f>IFERROR(_xlfn.XLOOKUP(tblTransaksi[[#This Row],[ID Sales]],Master_Data!$G$7:$G$16,Master_Data!$I$7:$I$16),"")</f>
        <v>Palembang</v>
      </c>
      <c r="L339" s="1">
        <v>2</v>
      </c>
      <c r="M339" s="5">
        <f>IFERROR(_xlfn.XLOOKUP(tblTransaksi[[#This Row],[Kode Produk]],Master_Data!$A$7:$A$25,Master_Data!$D$7:$D$25),"")</f>
        <v>2399000</v>
      </c>
      <c r="N339" s="11">
        <v>0.1</v>
      </c>
      <c r="O339" s="5">
        <f>IF(OR(tblTransaksi[[#This Row],[Qty]]="",tblTransaksi[[#This Row],[Harga Satuan]]=""),"",tblTransaksi[[#This Row],[Qty]]*tblTransaksi[[#This Row],[Harga Satuan]]*(1-tblTransaksi[[#This Row],[Diskon (%)]]))</f>
        <v>4318200</v>
      </c>
      <c r="P339" s="1" t="s">
        <v>17</v>
      </c>
    </row>
    <row r="340" spans="1:16" x14ac:dyDescent="0.25">
      <c r="A340" s="1" t="s">
        <v>249</v>
      </c>
      <c r="B340" s="10">
        <v>46274</v>
      </c>
      <c r="C340" s="12" t="str">
        <f>TEXT(tblTransaksi[[#This Row],[Tanggal]],"mmmm")</f>
        <v>September</v>
      </c>
      <c r="D340" s="1">
        <f>YEAR(tblTransaksi[[#This Row],[Tanggal]])</f>
        <v>2026</v>
      </c>
      <c r="E340" s="14">
        <f>MONTH(tblTransaksi[[#This Row],[Tanggal]])</f>
        <v>9</v>
      </c>
      <c r="F340" s="1" t="s">
        <v>23</v>
      </c>
      <c r="G340" s="1" t="str">
        <f>IFERROR(_xlfn.XLOOKUP(tblTransaksi[[#This Row],[Kode Produk]],Master_Data!$A$7:$A$25,Master_Data!$B$7:$B$25),"")</f>
        <v>Samsung Galaxy A16 5G</v>
      </c>
      <c r="H340" s="1" t="str">
        <f>IFERROR(_xlfn.XLOOKUP(tblTransaksi[[#This Row],[Kode Produk]],Master_Data!$A$7:$A$25,Master_Data!$C$7:$C$25),"")</f>
        <v>Mid-Range</v>
      </c>
      <c r="I340" s="1" t="s">
        <v>82</v>
      </c>
      <c r="J340" s="1" t="str">
        <f>IFERROR(_xlfn.XLOOKUP(tblTransaksi[[#This Row],[ID Sales]],Master_Data!$G$7:$G$16,Master_Data!$H$7:$H$16),"")</f>
        <v>Reza Maulana</v>
      </c>
      <c r="K340" s="1" t="str">
        <f>IFERROR(_xlfn.XLOOKUP(tblTransaksi[[#This Row],[ID Sales]],Master_Data!$G$7:$G$16,Master_Data!$I$7:$I$16),"")</f>
        <v>Palembang</v>
      </c>
      <c r="L340" s="1">
        <v>2</v>
      </c>
      <c r="M340" s="5">
        <f>IFERROR(_xlfn.XLOOKUP(tblTransaksi[[#This Row],[Kode Produk]],Master_Data!$A$7:$A$25,Master_Data!$D$7:$D$25),"")</f>
        <v>3199000</v>
      </c>
      <c r="N340" s="11">
        <v>0.15</v>
      </c>
      <c r="O340" s="5">
        <f>IF(OR(tblTransaksi[[#This Row],[Qty]]="",tblTransaksi[[#This Row],[Harga Satuan]]=""),"",tblTransaksi[[#This Row],[Qty]]*tblTransaksi[[#This Row],[Harga Satuan]]*(1-tblTransaksi[[#This Row],[Diskon (%)]]))</f>
        <v>5438300</v>
      </c>
      <c r="P340" s="1" t="s">
        <v>87</v>
      </c>
    </row>
    <row r="341" spans="1:16" x14ac:dyDescent="0.25">
      <c r="A341" s="1" t="s">
        <v>318</v>
      </c>
      <c r="B341" s="10">
        <v>46274</v>
      </c>
      <c r="C341" s="12" t="str">
        <f>TEXT(tblTransaksi[[#This Row],[Tanggal]],"mmmm")</f>
        <v>September</v>
      </c>
      <c r="D341" s="1">
        <f>YEAR(tblTransaksi[[#This Row],[Tanggal]])</f>
        <v>2026</v>
      </c>
      <c r="E341" s="14">
        <f>MONTH(tblTransaksi[[#This Row],[Tanggal]])</f>
        <v>9</v>
      </c>
      <c r="F341" s="1" t="s">
        <v>33</v>
      </c>
      <c r="G341" s="1" t="str">
        <f>IFERROR(_xlfn.XLOOKUP(tblTransaksi[[#This Row],[Kode Produk]],Master_Data!$A$7:$A$25,Master_Data!$B$7:$B$25),"")</f>
        <v>Xiaomi Redmi Note 14</v>
      </c>
      <c r="H341" s="1" t="str">
        <f>IFERROR(_xlfn.XLOOKUP(tblTransaksi[[#This Row],[Kode Produk]],Master_Data!$A$7:$A$25,Master_Data!$C$7:$C$25),"")</f>
        <v>Mid-Range</v>
      </c>
      <c r="I341" s="1" t="s">
        <v>80</v>
      </c>
      <c r="J341" s="1" t="str">
        <f>IFERROR(_xlfn.XLOOKUP(tblTransaksi[[#This Row],[ID Sales]],Master_Data!$G$7:$G$16,Master_Data!$H$7:$H$16),"")</f>
        <v>Salsa Maharani</v>
      </c>
      <c r="K341" s="1" t="str">
        <f>IFERROR(_xlfn.XLOOKUP(tblTransaksi[[#This Row],[ID Sales]],Master_Data!$G$7:$G$16,Master_Data!$I$7:$I$16),"")</f>
        <v>Medan</v>
      </c>
      <c r="L341" s="1">
        <v>1</v>
      </c>
      <c r="M341" s="5">
        <f>IFERROR(_xlfn.XLOOKUP(tblTransaksi[[#This Row],[Kode Produk]],Master_Data!$A$7:$A$25,Master_Data!$D$7:$D$25),"")</f>
        <v>2799000</v>
      </c>
      <c r="N341" s="11">
        <v>0.1</v>
      </c>
      <c r="O341" s="5">
        <f>IF(OR(tblTransaksi[[#This Row],[Qty]]="",tblTransaksi[[#This Row],[Harga Satuan]]=""),"",tblTransaksi[[#This Row],[Qty]]*tblTransaksi[[#This Row],[Harga Satuan]]*(1-tblTransaksi[[#This Row],[Diskon (%)]]))</f>
        <v>2519100</v>
      </c>
      <c r="P341" s="1" t="s">
        <v>17</v>
      </c>
    </row>
    <row r="342" spans="1:16" x14ac:dyDescent="0.25">
      <c r="A342" s="1" t="s">
        <v>243</v>
      </c>
      <c r="B342" s="10">
        <v>46275</v>
      </c>
      <c r="C342" s="12" t="str">
        <f>TEXT(tblTransaksi[[#This Row],[Tanggal]],"mmmm")</f>
        <v>September</v>
      </c>
      <c r="D342" s="1">
        <f>YEAR(tblTransaksi[[#This Row],[Tanggal]])</f>
        <v>2026</v>
      </c>
      <c r="E342" s="14">
        <f>MONTH(tblTransaksi[[#This Row],[Tanggal]])</f>
        <v>9</v>
      </c>
      <c r="F342" s="1" t="s">
        <v>52</v>
      </c>
      <c r="G342" s="1" t="str">
        <f>IFERROR(_xlfn.XLOOKUP(tblTransaksi[[#This Row],[Kode Produk]],Master_Data!$A$7:$A$25,Master_Data!$B$7:$B$25),"")</f>
        <v>Infinix Hot 50</v>
      </c>
      <c r="H342" s="1" t="str">
        <f>IFERROR(_xlfn.XLOOKUP(tblTransaksi[[#This Row],[Kode Produk]],Master_Data!$A$7:$A$25,Master_Data!$C$7:$C$25),"")</f>
        <v>Entry-Level</v>
      </c>
      <c r="I342" s="1" t="s">
        <v>82</v>
      </c>
      <c r="J342" s="1" t="str">
        <f>IFERROR(_xlfn.XLOOKUP(tblTransaksi[[#This Row],[ID Sales]],Master_Data!$G$7:$G$16,Master_Data!$H$7:$H$16),"")</f>
        <v>Reza Maulana</v>
      </c>
      <c r="K342" s="1" t="str">
        <f>IFERROR(_xlfn.XLOOKUP(tblTransaksi[[#This Row],[ID Sales]],Master_Data!$G$7:$G$16,Master_Data!$I$7:$I$16),"")</f>
        <v>Palembang</v>
      </c>
      <c r="L342" s="1">
        <v>3</v>
      </c>
      <c r="M342" s="5">
        <f>IFERROR(_xlfn.XLOOKUP(tblTransaksi[[#This Row],[Kode Produk]],Master_Data!$A$7:$A$25,Master_Data!$D$7:$D$25),"")</f>
        <v>1699000</v>
      </c>
      <c r="N342" s="11">
        <v>0.1</v>
      </c>
      <c r="O342" s="5">
        <f>IF(OR(tblTransaksi[[#This Row],[Qty]]="",tblTransaksi[[#This Row],[Harga Satuan]]=""),"",tblTransaksi[[#This Row],[Qty]]*tblTransaksi[[#This Row],[Harga Satuan]]*(1-tblTransaksi[[#This Row],[Diskon (%)]]))</f>
        <v>4587300</v>
      </c>
      <c r="P342" s="1" t="s">
        <v>87</v>
      </c>
    </row>
    <row r="343" spans="1:16" x14ac:dyDescent="0.25">
      <c r="A343" s="1" t="s">
        <v>362</v>
      </c>
      <c r="B343" s="10">
        <v>46276</v>
      </c>
      <c r="C343" s="12" t="str">
        <f>TEXT(tblTransaksi[[#This Row],[Tanggal]],"mmmm")</f>
        <v>September</v>
      </c>
      <c r="D343" s="1">
        <f>YEAR(tblTransaksi[[#This Row],[Tanggal]])</f>
        <v>2026</v>
      </c>
      <c r="E343" s="14">
        <f>MONTH(tblTransaksi[[#This Row],[Tanggal]])</f>
        <v>9</v>
      </c>
      <c r="F343" s="1" t="s">
        <v>44</v>
      </c>
      <c r="G343" s="1" t="str">
        <f>IFERROR(_xlfn.XLOOKUP(tblTransaksi[[#This Row],[Kode Produk]],Master_Data!$A$7:$A$25,Master_Data!$B$7:$B$25),"")</f>
        <v>vivo Y29</v>
      </c>
      <c r="H343" s="1" t="str">
        <f>IFERROR(_xlfn.XLOOKUP(tblTransaksi[[#This Row],[Kode Produk]],Master_Data!$A$7:$A$25,Master_Data!$C$7:$C$25),"")</f>
        <v>Entry-Level</v>
      </c>
      <c r="I343" s="1" t="s">
        <v>65</v>
      </c>
      <c r="J343" s="1" t="str">
        <f>IFERROR(_xlfn.XLOOKUP(tblTransaksi[[#This Row],[ID Sales]],Master_Data!$G$7:$G$16,Master_Data!$H$7:$H$16),"")</f>
        <v>Rizky Ramadhan</v>
      </c>
      <c r="K343" s="1" t="str">
        <f>IFERROR(_xlfn.XLOOKUP(tblTransaksi[[#This Row],[ID Sales]],Master_Data!$G$7:$G$16,Master_Data!$I$7:$I$16),"")</f>
        <v>Jakarta</v>
      </c>
      <c r="L343" s="1">
        <v>1</v>
      </c>
      <c r="M343" s="5">
        <f>IFERROR(_xlfn.XLOOKUP(tblTransaksi[[#This Row],[Kode Produk]],Master_Data!$A$7:$A$25,Master_Data!$D$7:$D$25),"")</f>
        <v>2399000</v>
      </c>
      <c r="N343" s="11">
        <v>0.1</v>
      </c>
      <c r="O343" s="5">
        <f>IF(OR(tblTransaksi[[#This Row],[Qty]]="",tblTransaksi[[#This Row],[Harga Satuan]]=""),"",tblTransaksi[[#This Row],[Qty]]*tblTransaksi[[#This Row],[Harga Satuan]]*(1-tblTransaksi[[#This Row],[Diskon (%)]]))</f>
        <v>2159100</v>
      </c>
      <c r="P343" s="1" t="s">
        <v>17</v>
      </c>
    </row>
    <row r="344" spans="1:16" x14ac:dyDescent="0.25">
      <c r="A344" s="1" t="s">
        <v>417</v>
      </c>
      <c r="B344" s="10">
        <v>46276</v>
      </c>
      <c r="C344" s="12" t="str">
        <f>TEXT(tblTransaksi[[#This Row],[Tanggal]],"mmmm")</f>
        <v>September</v>
      </c>
      <c r="D344" s="1">
        <f>YEAR(tblTransaksi[[#This Row],[Tanggal]])</f>
        <v>2026</v>
      </c>
      <c r="E344" s="14">
        <f>MONTH(tblTransaksi[[#This Row],[Tanggal]])</f>
        <v>9</v>
      </c>
      <c r="F344" s="1" t="s">
        <v>46</v>
      </c>
      <c r="G344" s="1" t="str">
        <f>IFERROR(_xlfn.XLOOKUP(tblTransaksi[[#This Row],[Kode Produk]],Master_Data!$A$7:$A$25,Master_Data!$B$7:$B$25),"")</f>
        <v>vivo V50</v>
      </c>
      <c r="H344" s="1" t="str">
        <f>IFERROR(_xlfn.XLOOKUP(tblTransaksi[[#This Row],[Kode Produk]],Master_Data!$A$7:$A$25,Master_Data!$C$7:$C$25),"")</f>
        <v>Mid-Range</v>
      </c>
      <c r="I344" s="1" t="s">
        <v>75</v>
      </c>
      <c r="J344" s="1" t="str">
        <f>IFERROR(_xlfn.XLOOKUP(tblTransaksi[[#This Row],[ID Sales]],Master_Data!$G$7:$G$16,Master_Data!$H$7:$H$16),"")</f>
        <v>Arif Setiawan</v>
      </c>
      <c r="K344" s="1" t="str">
        <f>IFERROR(_xlfn.XLOOKUP(tblTransaksi[[#This Row],[ID Sales]],Master_Data!$G$7:$G$16,Master_Data!$I$7:$I$16),"")</f>
        <v>Surabaya</v>
      </c>
      <c r="L344" s="1">
        <v>1</v>
      </c>
      <c r="M344" s="5">
        <f>IFERROR(_xlfn.XLOOKUP(tblTransaksi[[#This Row],[Kode Produk]],Master_Data!$A$7:$A$25,Master_Data!$D$7:$D$25),"")</f>
        <v>6999000</v>
      </c>
      <c r="N344" s="11">
        <v>0</v>
      </c>
      <c r="O344" s="5">
        <f>IF(OR(tblTransaksi[[#This Row],[Qty]]="",tblTransaksi[[#This Row],[Harga Satuan]]=""),"",tblTransaksi[[#This Row],[Qty]]*tblTransaksi[[#This Row],[Harga Satuan]]*(1-tblTransaksi[[#This Row],[Diskon (%)]]))</f>
        <v>6999000</v>
      </c>
      <c r="P344" s="1" t="s">
        <v>87</v>
      </c>
    </row>
    <row r="345" spans="1:16" x14ac:dyDescent="0.25">
      <c r="A345" s="1" t="s">
        <v>494</v>
      </c>
      <c r="B345" s="10">
        <v>46280</v>
      </c>
      <c r="C345" s="12" t="str">
        <f>TEXT(tblTransaksi[[#This Row],[Tanggal]],"mmmm")</f>
        <v>September</v>
      </c>
      <c r="D345" s="1">
        <f>YEAR(tblTransaksi[[#This Row],[Tanggal]])</f>
        <v>2026</v>
      </c>
      <c r="E345" s="14">
        <f>MONTH(tblTransaksi[[#This Row],[Tanggal]])</f>
        <v>9</v>
      </c>
      <c r="F345" s="1" t="s">
        <v>46</v>
      </c>
      <c r="G345" s="1" t="str">
        <f>IFERROR(_xlfn.XLOOKUP(tblTransaksi[[#This Row],[Kode Produk]],Master_Data!$A$7:$A$25,Master_Data!$B$7:$B$25),"")</f>
        <v>vivo V50</v>
      </c>
      <c r="H345" s="1" t="str">
        <f>IFERROR(_xlfn.XLOOKUP(tblTransaksi[[#This Row],[Kode Produk]],Master_Data!$A$7:$A$25,Master_Data!$C$7:$C$25),"")</f>
        <v>Mid-Range</v>
      </c>
      <c r="I345" s="1" t="s">
        <v>82</v>
      </c>
      <c r="J345" s="1" t="str">
        <f>IFERROR(_xlfn.XLOOKUP(tblTransaksi[[#This Row],[ID Sales]],Master_Data!$G$7:$G$16,Master_Data!$H$7:$H$16),"")</f>
        <v>Reza Maulana</v>
      </c>
      <c r="K345" s="1" t="str">
        <f>IFERROR(_xlfn.XLOOKUP(tblTransaksi[[#This Row],[ID Sales]],Master_Data!$G$7:$G$16,Master_Data!$I$7:$I$16),"")</f>
        <v>Palembang</v>
      </c>
      <c r="L345" s="1">
        <v>1</v>
      </c>
      <c r="M345" s="5">
        <f>IFERROR(_xlfn.XLOOKUP(tblTransaksi[[#This Row],[Kode Produk]],Master_Data!$A$7:$A$25,Master_Data!$D$7:$D$25),"")</f>
        <v>6999000</v>
      </c>
      <c r="N345" s="11">
        <v>0.1</v>
      </c>
      <c r="O345" s="5">
        <f>IF(OR(tblTransaksi[[#This Row],[Qty]]="",tblTransaksi[[#This Row],[Harga Satuan]]=""),"",tblTransaksi[[#This Row],[Qty]]*tblTransaksi[[#This Row],[Harga Satuan]]*(1-tblTransaksi[[#This Row],[Diskon (%)]]))</f>
        <v>6299100</v>
      </c>
      <c r="P345" s="1" t="s">
        <v>17</v>
      </c>
    </row>
    <row r="346" spans="1:16" x14ac:dyDescent="0.25">
      <c r="A346" s="1" t="s">
        <v>518</v>
      </c>
      <c r="B346" s="10">
        <v>46280</v>
      </c>
      <c r="C346" s="12" t="str">
        <f>TEXT(tblTransaksi[[#This Row],[Tanggal]],"mmmm")</f>
        <v>September</v>
      </c>
      <c r="D346" s="1">
        <f>YEAR(tblTransaksi[[#This Row],[Tanggal]])</f>
        <v>2026</v>
      </c>
      <c r="E346" s="14">
        <f>MONTH(tblTransaksi[[#This Row],[Tanggal]])</f>
        <v>9</v>
      </c>
      <c r="F346" s="1" t="s">
        <v>50</v>
      </c>
      <c r="G346" s="1" t="str">
        <f>IFERROR(_xlfn.XLOOKUP(tblTransaksi[[#This Row],[Kode Produk]],Master_Data!$A$7:$A$25,Master_Data!$B$7:$B$25),"")</f>
        <v>realme 14 Pro 5G</v>
      </c>
      <c r="H346" s="1" t="str">
        <f>IFERROR(_xlfn.XLOOKUP(tblTransaksi[[#This Row],[Kode Produk]],Master_Data!$A$7:$A$25,Master_Data!$C$7:$C$25),"")</f>
        <v>Mid-Range</v>
      </c>
      <c r="I346" s="1" t="s">
        <v>75</v>
      </c>
      <c r="J346" s="1" t="str">
        <f>IFERROR(_xlfn.XLOOKUP(tblTransaksi[[#This Row],[ID Sales]],Master_Data!$G$7:$G$16,Master_Data!$H$7:$H$16),"")</f>
        <v>Arif Setiawan</v>
      </c>
      <c r="K346" s="1" t="str">
        <f>IFERROR(_xlfn.XLOOKUP(tblTransaksi[[#This Row],[ID Sales]],Master_Data!$G$7:$G$16,Master_Data!$I$7:$I$16),"")</f>
        <v>Surabaya</v>
      </c>
      <c r="L346" s="1">
        <v>2</v>
      </c>
      <c r="M346" s="5">
        <f>IFERROR(_xlfn.XLOOKUP(tblTransaksi[[#This Row],[Kode Produk]],Master_Data!$A$7:$A$25,Master_Data!$D$7:$D$25),"")</f>
        <v>5499000</v>
      </c>
      <c r="N346" s="11">
        <v>0.15</v>
      </c>
      <c r="O346" s="5">
        <f>IF(OR(tblTransaksi[[#This Row],[Qty]]="",tblTransaksi[[#This Row],[Harga Satuan]]=""),"",tblTransaksi[[#This Row],[Qty]]*tblTransaksi[[#This Row],[Harga Satuan]]*(1-tblTransaksi[[#This Row],[Diskon (%)]]))</f>
        <v>9348300</v>
      </c>
      <c r="P346" s="1" t="s">
        <v>19</v>
      </c>
    </row>
    <row r="347" spans="1:16" x14ac:dyDescent="0.25">
      <c r="A347" s="1" t="s">
        <v>126</v>
      </c>
      <c r="B347" s="10">
        <v>46282</v>
      </c>
      <c r="C347" s="12" t="str">
        <f>TEXT(tblTransaksi[[#This Row],[Tanggal]],"mmmm")</f>
        <v>September</v>
      </c>
      <c r="D347" s="1">
        <f>YEAR(tblTransaksi[[#This Row],[Tanggal]])</f>
        <v>2026</v>
      </c>
      <c r="E347" s="14">
        <f>MONTH(tblTransaksi[[#This Row],[Tanggal]])</f>
        <v>9</v>
      </c>
      <c r="F347" s="1" t="s">
        <v>38</v>
      </c>
      <c r="G347" s="1" t="str">
        <f>IFERROR(_xlfn.XLOOKUP(tblTransaksi[[#This Row],[Kode Produk]],Master_Data!$A$7:$A$25,Master_Data!$B$7:$B$25),"")</f>
        <v>OPPO A5 Pro</v>
      </c>
      <c r="H347" s="1" t="str">
        <f>IFERROR(_xlfn.XLOOKUP(tblTransaksi[[#This Row],[Kode Produk]],Master_Data!$A$7:$A$25,Master_Data!$C$7:$C$25),"")</f>
        <v>Entry-Level</v>
      </c>
      <c r="I347" s="1" t="s">
        <v>75</v>
      </c>
      <c r="J347" s="1" t="str">
        <f>IFERROR(_xlfn.XLOOKUP(tblTransaksi[[#This Row],[ID Sales]],Master_Data!$G$7:$G$16,Master_Data!$H$7:$H$16),"")</f>
        <v>Arif Setiawan</v>
      </c>
      <c r="K347" s="1" t="str">
        <f>IFERROR(_xlfn.XLOOKUP(tblTransaksi[[#This Row],[ID Sales]],Master_Data!$G$7:$G$16,Master_Data!$I$7:$I$16),"")</f>
        <v>Surabaya</v>
      </c>
      <c r="L347" s="1">
        <v>4</v>
      </c>
      <c r="M347" s="5">
        <f>IFERROR(_xlfn.XLOOKUP(tblTransaksi[[#This Row],[Kode Produk]],Master_Data!$A$7:$A$25,Master_Data!$D$7:$D$25),"")</f>
        <v>2499000</v>
      </c>
      <c r="N347" s="11">
        <v>0.1</v>
      </c>
      <c r="O347" s="5">
        <f>IF(OR(tblTransaksi[[#This Row],[Qty]]="",tblTransaksi[[#This Row],[Harga Satuan]]=""),"",tblTransaksi[[#This Row],[Qty]]*tblTransaksi[[#This Row],[Harga Satuan]]*(1-tblTransaksi[[#This Row],[Diskon (%)]]))</f>
        <v>8996400</v>
      </c>
      <c r="P347" s="1" t="s">
        <v>17</v>
      </c>
    </row>
    <row r="348" spans="1:16" x14ac:dyDescent="0.25">
      <c r="A348" s="1" t="s">
        <v>181</v>
      </c>
      <c r="B348" s="10">
        <v>46282</v>
      </c>
      <c r="C348" s="12" t="str">
        <f>TEXT(tblTransaksi[[#This Row],[Tanggal]],"mmmm")</f>
        <v>September</v>
      </c>
      <c r="D348" s="1">
        <f>YEAR(tblTransaksi[[#This Row],[Tanggal]])</f>
        <v>2026</v>
      </c>
      <c r="E348" s="14">
        <f>MONTH(tblTransaksi[[#This Row],[Tanggal]])</f>
        <v>9</v>
      </c>
      <c r="F348" s="1" t="s">
        <v>56</v>
      </c>
      <c r="G348" s="1" t="str">
        <f>IFERROR(_xlfn.XLOOKUP(tblTransaksi[[#This Row],[Kode Produk]],Master_Data!$A$7:$A$25,Master_Data!$B$7:$B$25),"")</f>
        <v>iPhone 13</v>
      </c>
      <c r="H348" s="1" t="str">
        <f>IFERROR(_xlfn.XLOOKUP(tblTransaksi[[#This Row],[Kode Produk]],Master_Data!$A$7:$A$25,Master_Data!$C$7:$C$25),"")</f>
        <v>Upper Mid-Range</v>
      </c>
      <c r="I348" s="1" t="s">
        <v>75</v>
      </c>
      <c r="J348" s="1" t="str">
        <f>IFERROR(_xlfn.XLOOKUP(tblTransaksi[[#This Row],[ID Sales]],Master_Data!$G$7:$G$16,Master_Data!$H$7:$H$16),"")</f>
        <v>Arif Setiawan</v>
      </c>
      <c r="K348" s="1" t="str">
        <f>IFERROR(_xlfn.XLOOKUP(tblTransaksi[[#This Row],[ID Sales]],Master_Data!$G$7:$G$16,Master_Data!$I$7:$I$16),"")</f>
        <v>Surabaya</v>
      </c>
      <c r="L348" s="1">
        <v>1</v>
      </c>
      <c r="M348" s="5">
        <f>IFERROR(_xlfn.XLOOKUP(tblTransaksi[[#This Row],[Kode Produk]],Master_Data!$A$7:$A$25,Master_Data!$D$7:$D$25),"")</f>
        <v>8499000</v>
      </c>
      <c r="N348" s="11">
        <v>0.05</v>
      </c>
      <c r="O348" s="5">
        <f>IF(OR(tblTransaksi[[#This Row],[Qty]]="",tblTransaksi[[#This Row],[Harga Satuan]]=""),"",tblTransaksi[[#This Row],[Qty]]*tblTransaksi[[#This Row],[Harga Satuan]]*(1-tblTransaksi[[#This Row],[Diskon (%)]]))</f>
        <v>8074050</v>
      </c>
      <c r="P348" s="1" t="s">
        <v>17</v>
      </c>
    </row>
    <row r="349" spans="1:16" x14ac:dyDescent="0.25">
      <c r="A349" s="1" t="s">
        <v>583</v>
      </c>
      <c r="B349" s="10">
        <v>46283</v>
      </c>
      <c r="C349" s="12" t="str">
        <f>TEXT(tblTransaksi[[#This Row],[Tanggal]],"mmmm")</f>
        <v>September</v>
      </c>
      <c r="D349" s="1">
        <f>YEAR(tblTransaksi[[#This Row],[Tanggal]])</f>
        <v>2026</v>
      </c>
      <c r="E349" s="14">
        <f>MONTH(tblTransaksi[[#This Row],[Tanggal]])</f>
        <v>9</v>
      </c>
      <c r="F349" s="1" t="s">
        <v>28</v>
      </c>
      <c r="G349" s="1" t="str">
        <f>IFERROR(_xlfn.XLOOKUP(tblTransaksi[[#This Row],[Kode Produk]],Master_Data!$A$7:$A$25,Master_Data!$B$7:$B$25),"")</f>
        <v>Samsung Galaxy S25</v>
      </c>
      <c r="H349" s="1" t="str">
        <f>IFERROR(_xlfn.XLOOKUP(tblTransaksi[[#This Row],[Kode Produk]],Master_Data!$A$7:$A$25,Master_Data!$C$7:$C$25),"")</f>
        <v>Flagship</v>
      </c>
      <c r="I349" s="1" t="s">
        <v>82</v>
      </c>
      <c r="J349" s="1" t="str">
        <f>IFERROR(_xlfn.XLOOKUP(tblTransaksi[[#This Row],[ID Sales]],Master_Data!$G$7:$G$16,Master_Data!$H$7:$H$16),"")</f>
        <v>Reza Maulana</v>
      </c>
      <c r="K349" s="1" t="str">
        <f>IFERROR(_xlfn.XLOOKUP(tblTransaksi[[#This Row],[ID Sales]],Master_Data!$G$7:$G$16,Master_Data!$I$7:$I$16),"")</f>
        <v>Palembang</v>
      </c>
      <c r="L349" s="1">
        <v>1</v>
      </c>
      <c r="M349" s="5">
        <f>IFERROR(_xlfn.XLOOKUP(tblTransaksi[[#This Row],[Kode Produk]],Master_Data!$A$7:$A$25,Master_Data!$D$7:$D$25),"")</f>
        <v>14999000</v>
      </c>
      <c r="N349" s="11">
        <v>0</v>
      </c>
      <c r="O349" s="5">
        <f>IF(OR(tblTransaksi[[#This Row],[Qty]]="",tblTransaksi[[#This Row],[Harga Satuan]]=""),"",tblTransaksi[[#This Row],[Qty]]*tblTransaksi[[#This Row],[Harga Satuan]]*(1-tblTransaksi[[#This Row],[Diskon (%)]]))</f>
        <v>14999000</v>
      </c>
      <c r="P349" s="1" t="s">
        <v>19</v>
      </c>
    </row>
    <row r="350" spans="1:16" x14ac:dyDescent="0.25">
      <c r="A350" s="1" t="s">
        <v>368</v>
      </c>
      <c r="B350" s="10">
        <v>46284</v>
      </c>
      <c r="C350" s="12" t="str">
        <f>TEXT(tblTransaksi[[#This Row],[Tanggal]],"mmmm")</f>
        <v>September</v>
      </c>
      <c r="D350" s="1">
        <f>YEAR(tblTransaksi[[#This Row],[Tanggal]])</f>
        <v>2026</v>
      </c>
      <c r="E350" s="14">
        <f>MONTH(tblTransaksi[[#This Row],[Tanggal]])</f>
        <v>9</v>
      </c>
      <c r="F350" s="1" t="s">
        <v>54</v>
      </c>
      <c r="G350" s="1" t="str">
        <f>IFERROR(_xlfn.XLOOKUP(tblTransaksi[[#This Row],[Kode Produk]],Master_Data!$A$7:$A$25,Master_Data!$B$7:$B$25),"")</f>
        <v>Infinix Note 50 Pro</v>
      </c>
      <c r="H350" s="1" t="str">
        <f>IFERROR(_xlfn.XLOOKUP(tblTransaksi[[#This Row],[Kode Produk]],Master_Data!$A$7:$A$25,Master_Data!$C$7:$C$25),"")</f>
        <v>Mid-Range</v>
      </c>
      <c r="I350" s="1" t="s">
        <v>80</v>
      </c>
      <c r="J350" s="1" t="str">
        <f>IFERROR(_xlfn.XLOOKUP(tblTransaksi[[#This Row],[ID Sales]],Master_Data!$G$7:$G$16,Master_Data!$H$7:$H$16),"")</f>
        <v>Salsa Maharani</v>
      </c>
      <c r="K350" s="1" t="str">
        <f>IFERROR(_xlfn.XLOOKUP(tblTransaksi[[#This Row],[ID Sales]],Master_Data!$G$7:$G$16,Master_Data!$I$7:$I$16),"")</f>
        <v>Medan</v>
      </c>
      <c r="L350" s="1">
        <v>5</v>
      </c>
      <c r="M350" s="5">
        <f>IFERROR(_xlfn.XLOOKUP(tblTransaksi[[#This Row],[Kode Produk]],Master_Data!$A$7:$A$25,Master_Data!$D$7:$D$25),"")</f>
        <v>3199000</v>
      </c>
      <c r="N350" s="11">
        <v>0</v>
      </c>
      <c r="O350" s="5">
        <f>IF(OR(tblTransaksi[[#This Row],[Qty]]="",tblTransaksi[[#This Row],[Harga Satuan]]=""),"",tblTransaksi[[#This Row],[Qty]]*tblTransaksi[[#This Row],[Harga Satuan]]*(1-tblTransaksi[[#This Row],[Diskon (%)]]))</f>
        <v>15995000</v>
      </c>
      <c r="P350" s="1" t="s">
        <v>19</v>
      </c>
    </row>
    <row r="351" spans="1:16" x14ac:dyDescent="0.25">
      <c r="A351" s="1" t="s">
        <v>153</v>
      </c>
      <c r="B351" s="10">
        <v>46285</v>
      </c>
      <c r="C351" s="12" t="str">
        <f>TEXT(tblTransaksi[[#This Row],[Tanggal]],"mmmm")</f>
        <v>September</v>
      </c>
      <c r="D351" s="1">
        <f>YEAR(tblTransaksi[[#This Row],[Tanggal]])</f>
        <v>2026</v>
      </c>
      <c r="E351" s="14">
        <f>MONTH(tblTransaksi[[#This Row],[Tanggal]])</f>
        <v>9</v>
      </c>
      <c r="F351" s="1" t="s">
        <v>56</v>
      </c>
      <c r="G351" s="1" t="str">
        <f>IFERROR(_xlfn.XLOOKUP(tblTransaksi[[#This Row],[Kode Produk]],Master_Data!$A$7:$A$25,Master_Data!$B$7:$B$25),"")</f>
        <v>iPhone 13</v>
      </c>
      <c r="H351" s="1" t="str">
        <f>IFERROR(_xlfn.XLOOKUP(tblTransaksi[[#This Row],[Kode Produk]],Master_Data!$A$7:$A$25,Master_Data!$C$7:$C$25),"")</f>
        <v>Upper Mid-Range</v>
      </c>
      <c r="I351" s="1" t="s">
        <v>80</v>
      </c>
      <c r="J351" s="1" t="str">
        <f>IFERROR(_xlfn.XLOOKUP(tblTransaksi[[#This Row],[ID Sales]],Master_Data!$G$7:$G$16,Master_Data!$H$7:$H$16),"")</f>
        <v>Salsa Maharani</v>
      </c>
      <c r="K351" s="1" t="str">
        <f>IFERROR(_xlfn.XLOOKUP(tblTransaksi[[#This Row],[ID Sales]],Master_Data!$G$7:$G$16,Master_Data!$I$7:$I$16),"")</f>
        <v>Medan</v>
      </c>
      <c r="L351" s="1">
        <v>1</v>
      </c>
      <c r="M351" s="5">
        <f>IFERROR(_xlfn.XLOOKUP(tblTransaksi[[#This Row],[Kode Produk]],Master_Data!$A$7:$A$25,Master_Data!$D$7:$D$25),"")</f>
        <v>8499000</v>
      </c>
      <c r="N351" s="11">
        <v>0.05</v>
      </c>
      <c r="O351" s="5">
        <f>IF(OR(tblTransaksi[[#This Row],[Qty]]="",tblTransaksi[[#This Row],[Harga Satuan]]=""),"",tblTransaksi[[#This Row],[Qty]]*tblTransaksi[[#This Row],[Harga Satuan]]*(1-tblTransaksi[[#This Row],[Diskon (%)]]))</f>
        <v>8074050</v>
      </c>
      <c r="P351" s="1" t="s">
        <v>18</v>
      </c>
    </row>
    <row r="352" spans="1:16" x14ac:dyDescent="0.25">
      <c r="A352" s="1" t="s">
        <v>393</v>
      </c>
      <c r="B352" s="10">
        <v>46285</v>
      </c>
      <c r="C352" s="12" t="str">
        <f>TEXT(tblTransaksi[[#This Row],[Tanggal]],"mmmm")</f>
        <v>September</v>
      </c>
      <c r="D352" s="1">
        <f>YEAR(tblTransaksi[[#This Row],[Tanggal]])</f>
        <v>2026</v>
      </c>
      <c r="E352" s="14">
        <f>MONTH(tblTransaksi[[#This Row],[Tanggal]])</f>
        <v>9</v>
      </c>
      <c r="F352" s="1" t="s">
        <v>42</v>
      </c>
      <c r="G352" s="1" t="str">
        <f>IFERROR(_xlfn.XLOOKUP(tblTransaksi[[#This Row],[Kode Produk]],Master_Data!$A$7:$A$25,Master_Data!$B$7:$B$25),"")</f>
        <v>OPPO Find X8</v>
      </c>
      <c r="H352" s="1" t="str">
        <f>IFERROR(_xlfn.XLOOKUP(tblTransaksi[[#This Row],[Kode Produk]],Master_Data!$A$7:$A$25,Master_Data!$C$7:$C$25),"")</f>
        <v>Flagship</v>
      </c>
      <c r="I352" s="1" t="s">
        <v>65</v>
      </c>
      <c r="J352" s="1" t="str">
        <f>IFERROR(_xlfn.XLOOKUP(tblTransaksi[[#This Row],[ID Sales]],Master_Data!$G$7:$G$16,Master_Data!$H$7:$H$16),"")</f>
        <v>Rizky Ramadhan</v>
      </c>
      <c r="K352" s="1" t="str">
        <f>IFERROR(_xlfn.XLOOKUP(tblTransaksi[[#This Row],[ID Sales]],Master_Data!$G$7:$G$16,Master_Data!$I$7:$I$16),"")</f>
        <v>Jakarta</v>
      </c>
      <c r="L352" s="1">
        <v>2</v>
      </c>
      <c r="M352" s="5">
        <f>IFERROR(_xlfn.XLOOKUP(tblTransaksi[[#This Row],[Kode Produk]],Master_Data!$A$7:$A$25,Master_Data!$D$7:$D$25),"")</f>
        <v>13999000</v>
      </c>
      <c r="N352" s="11">
        <v>0</v>
      </c>
      <c r="O352" s="5">
        <f>IF(OR(tblTransaksi[[#This Row],[Qty]]="",tblTransaksi[[#This Row],[Harga Satuan]]=""),"",tblTransaksi[[#This Row],[Qty]]*tblTransaksi[[#This Row],[Harga Satuan]]*(1-tblTransaksi[[#This Row],[Diskon (%)]]))</f>
        <v>27998000</v>
      </c>
      <c r="P352" s="1" t="s">
        <v>87</v>
      </c>
    </row>
    <row r="353" spans="1:16" x14ac:dyDescent="0.25">
      <c r="A353" s="1" t="s">
        <v>456</v>
      </c>
      <c r="B353" s="10">
        <v>46285</v>
      </c>
      <c r="C353" s="12" t="str">
        <f>TEXT(tblTransaksi[[#This Row],[Tanggal]],"mmmm")</f>
        <v>September</v>
      </c>
      <c r="D353" s="1">
        <f>YEAR(tblTransaksi[[#This Row],[Tanggal]])</f>
        <v>2026</v>
      </c>
      <c r="E353" s="14">
        <f>MONTH(tblTransaksi[[#This Row],[Tanggal]])</f>
        <v>9</v>
      </c>
      <c r="F353" s="1" t="s">
        <v>40</v>
      </c>
      <c r="G353" s="1" t="str">
        <f>IFERROR(_xlfn.XLOOKUP(tblTransaksi[[#This Row],[Kode Produk]],Master_Data!$A$7:$A$25,Master_Data!$B$7:$B$25),"")</f>
        <v>OPPO Reno 14</v>
      </c>
      <c r="H353" s="1" t="str">
        <f>IFERROR(_xlfn.XLOOKUP(tblTransaksi[[#This Row],[Kode Produk]],Master_Data!$A$7:$A$25,Master_Data!$C$7:$C$25),"")</f>
        <v>Mid-Range</v>
      </c>
      <c r="I353" s="1" t="s">
        <v>80</v>
      </c>
      <c r="J353" s="1" t="str">
        <f>IFERROR(_xlfn.XLOOKUP(tblTransaksi[[#This Row],[ID Sales]],Master_Data!$G$7:$G$16,Master_Data!$H$7:$H$16),"")</f>
        <v>Salsa Maharani</v>
      </c>
      <c r="K353" s="1" t="str">
        <f>IFERROR(_xlfn.XLOOKUP(tblTransaksi[[#This Row],[ID Sales]],Master_Data!$G$7:$G$16,Master_Data!$I$7:$I$16),"")</f>
        <v>Medan</v>
      </c>
      <c r="L353" s="1">
        <v>2</v>
      </c>
      <c r="M353" s="5">
        <f>IFERROR(_xlfn.XLOOKUP(tblTransaksi[[#This Row],[Kode Produk]],Master_Data!$A$7:$A$25,Master_Data!$D$7:$D$25),"")</f>
        <v>7499000</v>
      </c>
      <c r="N353" s="11">
        <v>0</v>
      </c>
      <c r="O353" s="5">
        <f>IF(OR(tblTransaksi[[#This Row],[Qty]]="",tblTransaksi[[#This Row],[Harga Satuan]]=""),"",tblTransaksi[[#This Row],[Qty]]*tblTransaksi[[#This Row],[Harga Satuan]]*(1-tblTransaksi[[#This Row],[Diskon (%)]]))</f>
        <v>14998000</v>
      </c>
      <c r="P353" s="1" t="s">
        <v>17</v>
      </c>
    </row>
    <row r="354" spans="1:16" x14ac:dyDescent="0.25">
      <c r="A354" s="1" t="s">
        <v>180</v>
      </c>
      <c r="B354" s="10">
        <v>46286</v>
      </c>
      <c r="C354" s="12" t="str">
        <f>TEXT(tblTransaksi[[#This Row],[Tanggal]],"mmmm")</f>
        <v>September</v>
      </c>
      <c r="D354" s="1">
        <f>YEAR(tblTransaksi[[#This Row],[Tanggal]])</f>
        <v>2026</v>
      </c>
      <c r="E354" s="14">
        <f>MONTH(tblTransaksi[[#This Row],[Tanggal]])</f>
        <v>9</v>
      </c>
      <c r="F354" s="1" t="s">
        <v>42</v>
      </c>
      <c r="G354" s="1" t="str">
        <f>IFERROR(_xlfn.XLOOKUP(tblTransaksi[[#This Row],[Kode Produk]],Master_Data!$A$7:$A$25,Master_Data!$B$7:$B$25),"")</f>
        <v>OPPO Find X8</v>
      </c>
      <c r="H354" s="1" t="str">
        <f>IFERROR(_xlfn.XLOOKUP(tblTransaksi[[#This Row],[Kode Produk]],Master_Data!$A$7:$A$25,Master_Data!$C$7:$C$25),"")</f>
        <v>Flagship</v>
      </c>
      <c r="I354" s="1" t="s">
        <v>62</v>
      </c>
      <c r="J354" s="1" t="str">
        <f>IFERROR(_xlfn.XLOOKUP(tblTransaksi[[#This Row],[ID Sales]],Master_Data!$G$7:$G$16,Master_Data!$H$7:$H$16),"")</f>
        <v>Andi Pratama</v>
      </c>
      <c r="K354" s="1" t="str">
        <f>IFERROR(_xlfn.XLOOKUP(tblTransaksi[[#This Row],[ID Sales]],Master_Data!$G$7:$G$16,Master_Data!$I$7:$I$16),"")</f>
        <v>Jakarta</v>
      </c>
      <c r="L354" s="1">
        <v>1</v>
      </c>
      <c r="M354" s="5">
        <f>IFERROR(_xlfn.XLOOKUP(tblTransaksi[[#This Row],[Kode Produk]],Master_Data!$A$7:$A$25,Master_Data!$D$7:$D$25),"")</f>
        <v>13999000</v>
      </c>
      <c r="N354" s="11">
        <v>0.1</v>
      </c>
      <c r="O354" s="5">
        <f>IF(OR(tblTransaksi[[#This Row],[Qty]]="",tblTransaksi[[#This Row],[Harga Satuan]]=""),"",tblTransaksi[[#This Row],[Qty]]*tblTransaksi[[#This Row],[Harga Satuan]]*(1-tblTransaksi[[#This Row],[Diskon (%)]]))</f>
        <v>12599100</v>
      </c>
      <c r="P354" s="1" t="s">
        <v>18</v>
      </c>
    </row>
    <row r="355" spans="1:16" x14ac:dyDescent="0.25">
      <c r="A355" s="1" t="s">
        <v>506</v>
      </c>
      <c r="B355" s="10">
        <v>46286</v>
      </c>
      <c r="C355" s="12" t="str">
        <f>TEXT(tblTransaksi[[#This Row],[Tanggal]],"mmmm")</f>
        <v>September</v>
      </c>
      <c r="D355" s="1">
        <f>YEAR(tblTransaksi[[#This Row],[Tanggal]])</f>
        <v>2026</v>
      </c>
      <c r="E355" s="14">
        <f>MONTH(tblTransaksi[[#This Row],[Tanggal]])</f>
        <v>9</v>
      </c>
      <c r="F355" s="1" t="s">
        <v>33</v>
      </c>
      <c r="G355" s="1" t="str">
        <f>IFERROR(_xlfn.XLOOKUP(tblTransaksi[[#This Row],[Kode Produk]],Master_Data!$A$7:$A$25,Master_Data!$B$7:$B$25),"")</f>
        <v>Xiaomi Redmi Note 14</v>
      </c>
      <c r="H355" s="1" t="str">
        <f>IFERROR(_xlfn.XLOOKUP(tblTransaksi[[#This Row],[Kode Produk]],Master_Data!$A$7:$A$25,Master_Data!$C$7:$C$25),"")</f>
        <v>Mid-Range</v>
      </c>
      <c r="I355" s="1" t="s">
        <v>80</v>
      </c>
      <c r="J355" s="1" t="str">
        <f>IFERROR(_xlfn.XLOOKUP(tblTransaksi[[#This Row],[ID Sales]],Master_Data!$G$7:$G$16,Master_Data!$H$7:$H$16),"")</f>
        <v>Salsa Maharani</v>
      </c>
      <c r="K355" s="1" t="str">
        <f>IFERROR(_xlfn.XLOOKUP(tblTransaksi[[#This Row],[ID Sales]],Master_Data!$G$7:$G$16,Master_Data!$I$7:$I$16),"")</f>
        <v>Medan</v>
      </c>
      <c r="L355" s="1">
        <v>1</v>
      </c>
      <c r="M355" s="5">
        <f>IFERROR(_xlfn.XLOOKUP(tblTransaksi[[#This Row],[Kode Produk]],Master_Data!$A$7:$A$25,Master_Data!$D$7:$D$25),"")</f>
        <v>2799000</v>
      </c>
      <c r="N355" s="11">
        <v>0.05</v>
      </c>
      <c r="O355" s="5">
        <f>IF(OR(tblTransaksi[[#This Row],[Qty]]="",tblTransaksi[[#This Row],[Harga Satuan]]=""),"",tblTransaksi[[#This Row],[Qty]]*tblTransaksi[[#This Row],[Harga Satuan]]*(1-tblTransaksi[[#This Row],[Diskon (%)]]))</f>
        <v>2659050</v>
      </c>
      <c r="P355" s="1" t="s">
        <v>87</v>
      </c>
    </row>
    <row r="356" spans="1:16" x14ac:dyDescent="0.25">
      <c r="A356" s="1" t="s">
        <v>297</v>
      </c>
      <c r="B356" s="10">
        <v>46287</v>
      </c>
      <c r="C356" s="12" t="str">
        <f>TEXT(tblTransaksi[[#This Row],[Tanggal]],"mmmm")</f>
        <v>September</v>
      </c>
      <c r="D356" s="1">
        <f>YEAR(tblTransaksi[[#This Row],[Tanggal]])</f>
        <v>2026</v>
      </c>
      <c r="E356" s="14">
        <f>MONTH(tblTransaksi[[#This Row],[Tanggal]])</f>
        <v>9</v>
      </c>
      <c r="F356" s="1" t="s">
        <v>28</v>
      </c>
      <c r="G356" s="1" t="str">
        <f>IFERROR(_xlfn.XLOOKUP(tblTransaksi[[#This Row],[Kode Produk]],Master_Data!$A$7:$A$25,Master_Data!$B$7:$B$25),"")</f>
        <v>Samsung Galaxy S25</v>
      </c>
      <c r="H356" s="1" t="str">
        <f>IFERROR(_xlfn.XLOOKUP(tblTransaksi[[#This Row],[Kode Produk]],Master_Data!$A$7:$A$25,Master_Data!$C$7:$C$25),"")</f>
        <v>Flagship</v>
      </c>
      <c r="I356" s="1" t="s">
        <v>62</v>
      </c>
      <c r="J356" s="1" t="str">
        <f>IFERROR(_xlfn.XLOOKUP(tblTransaksi[[#This Row],[ID Sales]],Master_Data!$G$7:$G$16,Master_Data!$H$7:$H$16),"")</f>
        <v>Andi Pratama</v>
      </c>
      <c r="K356" s="1" t="str">
        <f>IFERROR(_xlfn.XLOOKUP(tblTransaksi[[#This Row],[ID Sales]],Master_Data!$G$7:$G$16,Master_Data!$I$7:$I$16),"")</f>
        <v>Jakarta</v>
      </c>
      <c r="L356" s="1">
        <v>4</v>
      </c>
      <c r="M356" s="5">
        <f>IFERROR(_xlfn.XLOOKUP(tblTransaksi[[#This Row],[Kode Produk]],Master_Data!$A$7:$A$25,Master_Data!$D$7:$D$25),"")</f>
        <v>14999000</v>
      </c>
      <c r="N356" s="11">
        <v>0</v>
      </c>
      <c r="O356" s="5">
        <f>IF(OR(tblTransaksi[[#This Row],[Qty]]="",tblTransaksi[[#This Row],[Harga Satuan]]=""),"",tblTransaksi[[#This Row],[Qty]]*tblTransaksi[[#This Row],[Harga Satuan]]*(1-tblTransaksi[[#This Row],[Diskon (%)]]))</f>
        <v>59996000</v>
      </c>
      <c r="P356" s="1" t="s">
        <v>18</v>
      </c>
    </row>
    <row r="357" spans="1:16" x14ac:dyDescent="0.25">
      <c r="A357" s="1" t="s">
        <v>339</v>
      </c>
      <c r="B357" s="10">
        <v>46287</v>
      </c>
      <c r="C357" s="12" t="str">
        <f>TEXT(tblTransaksi[[#This Row],[Tanggal]],"mmmm")</f>
        <v>September</v>
      </c>
      <c r="D357" s="1">
        <f>YEAR(tblTransaksi[[#This Row],[Tanggal]])</f>
        <v>2026</v>
      </c>
      <c r="E357" s="14">
        <f>MONTH(tblTransaksi[[#This Row],[Tanggal]])</f>
        <v>9</v>
      </c>
      <c r="F357" s="1" t="s">
        <v>60</v>
      </c>
      <c r="G357" s="1" t="str">
        <f>IFERROR(_xlfn.XLOOKUP(tblTransaksi[[#This Row],[Kode Produk]],Master_Data!$A$7:$A$25,Master_Data!$B$7:$B$25),"")</f>
        <v>iPhone 16</v>
      </c>
      <c r="H357" s="1" t="str">
        <f>IFERROR(_xlfn.XLOOKUP(tblTransaksi[[#This Row],[Kode Produk]],Master_Data!$A$7:$A$25,Master_Data!$C$7:$C$25),"")</f>
        <v>Flagship</v>
      </c>
      <c r="I357" s="1" t="s">
        <v>82</v>
      </c>
      <c r="J357" s="1" t="str">
        <f>IFERROR(_xlfn.XLOOKUP(tblTransaksi[[#This Row],[ID Sales]],Master_Data!$G$7:$G$16,Master_Data!$H$7:$H$16),"")</f>
        <v>Reza Maulana</v>
      </c>
      <c r="K357" s="1" t="str">
        <f>IFERROR(_xlfn.XLOOKUP(tblTransaksi[[#This Row],[ID Sales]],Master_Data!$G$7:$G$16,Master_Data!$I$7:$I$16),"")</f>
        <v>Palembang</v>
      </c>
      <c r="L357" s="1">
        <v>2</v>
      </c>
      <c r="M357" s="5">
        <f>IFERROR(_xlfn.XLOOKUP(tblTransaksi[[#This Row],[Kode Produk]],Master_Data!$A$7:$A$25,Master_Data!$D$7:$D$25),"")</f>
        <v>14999000</v>
      </c>
      <c r="N357" s="11">
        <v>0.05</v>
      </c>
      <c r="O357" s="5">
        <f>IF(OR(tblTransaksi[[#This Row],[Qty]]="",tblTransaksi[[#This Row],[Harga Satuan]]=""),"",tblTransaksi[[#This Row],[Qty]]*tblTransaksi[[#This Row],[Harga Satuan]]*(1-tblTransaksi[[#This Row],[Diskon (%)]]))</f>
        <v>28498100</v>
      </c>
      <c r="P357" s="1" t="s">
        <v>18</v>
      </c>
    </row>
    <row r="358" spans="1:16" x14ac:dyDescent="0.25">
      <c r="A358" s="1" t="s">
        <v>507</v>
      </c>
      <c r="B358" s="10">
        <v>46287</v>
      </c>
      <c r="C358" s="12" t="str">
        <f>TEXT(tblTransaksi[[#This Row],[Tanggal]],"mmmm")</f>
        <v>September</v>
      </c>
      <c r="D358" s="1">
        <f>YEAR(tblTransaksi[[#This Row],[Tanggal]])</f>
        <v>2026</v>
      </c>
      <c r="E358" s="14">
        <f>MONTH(tblTransaksi[[#This Row],[Tanggal]])</f>
        <v>9</v>
      </c>
      <c r="F358" s="1" t="s">
        <v>48</v>
      </c>
      <c r="G358" s="1" t="str">
        <f>IFERROR(_xlfn.XLOOKUP(tblTransaksi[[#This Row],[Kode Produk]],Master_Data!$A$7:$A$25,Master_Data!$B$7:$B$25),"")</f>
        <v>realme C75</v>
      </c>
      <c r="H358" s="1" t="str">
        <f>IFERROR(_xlfn.XLOOKUP(tblTransaksi[[#This Row],[Kode Produk]],Master_Data!$A$7:$A$25,Master_Data!$C$7:$C$25),"")</f>
        <v>Entry-Level</v>
      </c>
      <c r="I358" s="1" t="s">
        <v>82</v>
      </c>
      <c r="J358" s="1" t="str">
        <f>IFERROR(_xlfn.XLOOKUP(tblTransaksi[[#This Row],[ID Sales]],Master_Data!$G$7:$G$16,Master_Data!$H$7:$H$16),"")</f>
        <v>Reza Maulana</v>
      </c>
      <c r="K358" s="1" t="str">
        <f>IFERROR(_xlfn.XLOOKUP(tblTransaksi[[#This Row],[ID Sales]],Master_Data!$G$7:$G$16,Master_Data!$I$7:$I$16),"")</f>
        <v>Palembang</v>
      </c>
      <c r="L358" s="1">
        <v>3</v>
      </c>
      <c r="M358" s="5">
        <f>IFERROR(_xlfn.XLOOKUP(tblTransaksi[[#This Row],[Kode Produk]],Master_Data!$A$7:$A$25,Master_Data!$D$7:$D$25),"")</f>
        <v>2299000</v>
      </c>
      <c r="N358" s="11">
        <v>0</v>
      </c>
      <c r="O358" s="5">
        <f>IF(OR(tblTransaksi[[#This Row],[Qty]]="",tblTransaksi[[#This Row],[Harga Satuan]]=""),"",tblTransaksi[[#This Row],[Qty]]*tblTransaksi[[#This Row],[Harga Satuan]]*(1-tblTransaksi[[#This Row],[Diskon (%)]]))</f>
        <v>6897000</v>
      </c>
      <c r="P358" s="1" t="s">
        <v>18</v>
      </c>
    </row>
    <row r="359" spans="1:16" x14ac:dyDescent="0.25">
      <c r="A359" s="1" t="s">
        <v>317</v>
      </c>
      <c r="B359" s="10">
        <v>46288</v>
      </c>
      <c r="C359" s="12" t="str">
        <f>TEXT(tblTransaksi[[#This Row],[Tanggal]],"mmmm")</f>
        <v>September</v>
      </c>
      <c r="D359" s="1">
        <f>YEAR(tblTransaksi[[#This Row],[Tanggal]])</f>
        <v>2026</v>
      </c>
      <c r="E359" s="14">
        <f>MONTH(tblTransaksi[[#This Row],[Tanggal]])</f>
        <v>9</v>
      </c>
      <c r="F359" s="1" t="s">
        <v>35</v>
      </c>
      <c r="G359" s="1" t="str">
        <f>IFERROR(_xlfn.XLOOKUP(tblTransaksi[[#This Row],[Kode Produk]],Master_Data!$A$7:$A$25,Master_Data!$B$7:$B$25),"")</f>
        <v>Xiaomi 14T</v>
      </c>
      <c r="H359" s="1" t="str">
        <f>IFERROR(_xlfn.XLOOKUP(tblTransaksi[[#This Row],[Kode Produk]],Master_Data!$A$7:$A$25,Master_Data!$C$7:$C$25),"")</f>
        <v>Upper Mid-Range</v>
      </c>
      <c r="I359" s="1" t="s">
        <v>70</v>
      </c>
      <c r="J359" s="1" t="str">
        <f>IFERROR(_xlfn.XLOOKUP(tblTransaksi[[#This Row],[ID Sales]],Master_Data!$G$7:$G$16,Master_Data!$H$7:$H$16),"")</f>
        <v>Fajar Nugroho</v>
      </c>
      <c r="K359" s="1" t="str">
        <f>IFERROR(_xlfn.XLOOKUP(tblTransaksi[[#This Row],[ID Sales]],Master_Data!$G$7:$G$16,Master_Data!$I$7:$I$16),"")</f>
        <v>Bandung</v>
      </c>
      <c r="L359" s="1">
        <v>2</v>
      </c>
      <c r="M359" s="5">
        <f>IFERROR(_xlfn.XLOOKUP(tblTransaksi[[#This Row],[Kode Produk]],Master_Data!$A$7:$A$25,Master_Data!$D$7:$D$25),"")</f>
        <v>6499000</v>
      </c>
      <c r="N359" s="11">
        <v>0</v>
      </c>
      <c r="O359" s="5">
        <f>IF(OR(tblTransaksi[[#This Row],[Qty]]="",tblTransaksi[[#This Row],[Harga Satuan]]=""),"",tblTransaksi[[#This Row],[Qty]]*tblTransaksi[[#This Row],[Harga Satuan]]*(1-tblTransaksi[[#This Row],[Diskon (%)]]))</f>
        <v>12998000</v>
      </c>
      <c r="P359" s="1" t="s">
        <v>17</v>
      </c>
    </row>
    <row r="360" spans="1:16" x14ac:dyDescent="0.25">
      <c r="A360" s="1" t="s">
        <v>419</v>
      </c>
      <c r="B360" s="10">
        <v>46288</v>
      </c>
      <c r="C360" s="12" t="str">
        <f>TEXT(tblTransaksi[[#This Row],[Tanggal]],"mmmm")</f>
        <v>September</v>
      </c>
      <c r="D360" s="1">
        <f>YEAR(tblTransaksi[[#This Row],[Tanggal]])</f>
        <v>2026</v>
      </c>
      <c r="E360" s="14">
        <f>MONTH(tblTransaksi[[#This Row],[Tanggal]])</f>
        <v>9</v>
      </c>
      <c r="F360" s="1" t="s">
        <v>23</v>
      </c>
      <c r="G360" s="1" t="str">
        <f>IFERROR(_xlfn.XLOOKUP(tblTransaksi[[#This Row],[Kode Produk]],Master_Data!$A$7:$A$25,Master_Data!$B$7:$B$25),"")</f>
        <v>Samsung Galaxy A16 5G</v>
      </c>
      <c r="H360" s="1" t="str">
        <f>IFERROR(_xlfn.XLOOKUP(tblTransaksi[[#This Row],[Kode Produk]],Master_Data!$A$7:$A$25,Master_Data!$C$7:$C$25),"")</f>
        <v>Mid-Range</v>
      </c>
      <c r="I360" s="1" t="s">
        <v>62</v>
      </c>
      <c r="J360" s="1" t="str">
        <f>IFERROR(_xlfn.XLOOKUP(tblTransaksi[[#This Row],[ID Sales]],Master_Data!$G$7:$G$16,Master_Data!$H$7:$H$16),"")</f>
        <v>Andi Pratama</v>
      </c>
      <c r="K360" s="1" t="str">
        <f>IFERROR(_xlfn.XLOOKUP(tblTransaksi[[#This Row],[ID Sales]],Master_Data!$G$7:$G$16,Master_Data!$I$7:$I$16),"")</f>
        <v>Jakarta</v>
      </c>
      <c r="L360" s="1">
        <v>1</v>
      </c>
      <c r="M360" s="5">
        <f>IFERROR(_xlfn.XLOOKUP(tblTransaksi[[#This Row],[Kode Produk]],Master_Data!$A$7:$A$25,Master_Data!$D$7:$D$25),"")</f>
        <v>3199000</v>
      </c>
      <c r="N360" s="11">
        <v>0.05</v>
      </c>
      <c r="O360" s="5">
        <f>IF(OR(tblTransaksi[[#This Row],[Qty]]="",tblTransaksi[[#This Row],[Harga Satuan]]=""),"",tblTransaksi[[#This Row],[Qty]]*tblTransaksi[[#This Row],[Harga Satuan]]*(1-tblTransaksi[[#This Row],[Diskon (%)]]))</f>
        <v>3039050</v>
      </c>
      <c r="P360" s="1" t="s">
        <v>17</v>
      </c>
    </row>
    <row r="361" spans="1:16" x14ac:dyDescent="0.25">
      <c r="A361" s="1" t="s">
        <v>166</v>
      </c>
      <c r="B361" s="10">
        <v>46289</v>
      </c>
      <c r="C361" s="12" t="str">
        <f>TEXT(tblTransaksi[[#This Row],[Tanggal]],"mmmm")</f>
        <v>September</v>
      </c>
      <c r="D361" s="1">
        <f>YEAR(tblTransaksi[[#This Row],[Tanggal]])</f>
        <v>2026</v>
      </c>
      <c r="E361" s="14">
        <f>MONTH(tblTransaksi[[#This Row],[Tanggal]])</f>
        <v>9</v>
      </c>
      <c r="F361" s="1" t="s">
        <v>44</v>
      </c>
      <c r="G361" s="1" t="str">
        <f>IFERROR(_xlfn.XLOOKUP(tblTransaksi[[#This Row],[Kode Produk]],Master_Data!$A$7:$A$25,Master_Data!$B$7:$B$25),"")</f>
        <v>vivo Y29</v>
      </c>
      <c r="H361" s="1" t="str">
        <f>IFERROR(_xlfn.XLOOKUP(tblTransaksi[[#This Row],[Kode Produk]],Master_Data!$A$7:$A$25,Master_Data!$C$7:$C$25),"")</f>
        <v>Entry-Level</v>
      </c>
      <c r="I361" s="1" t="s">
        <v>77</v>
      </c>
      <c r="J361" s="1" t="str">
        <f>IFERROR(_xlfn.XLOOKUP(tblTransaksi[[#This Row],[ID Sales]],Master_Data!$G$7:$G$16,Master_Data!$H$7:$H$16),"")</f>
        <v>Nadia Putri</v>
      </c>
      <c r="K361" s="1" t="str">
        <f>IFERROR(_xlfn.XLOOKUP(tblTransaksi[[#This Row],[ID Sales]],Master_Data!$G$7:$G$16,Master_Data!$I$7:$I$16),"")</f>
        <v>Medan</v>
      </c>
      <c r="L361" s="1">
        <v>2</v>
      </c>
      <c r="M361" s="5">
        <f>IFERROR(_xlfn.XLOOKUP(tblTransaksi[[#This Row],[Kode Produk]],Master_Data!$A$7:$A$25,Master_Data!$D$7:$D$25),"")</f>
        <v>2399000</v>
      </c>
      <c r="N361" s="11">
        <v>0.05</v>
      </c>
      <c r="O361" s="5">
        <f>IF(OR(tblTransaksi[[#This Row],[Qty]]="",tblTransaksi[[#This Row],[Harga Satuan]]=""),"",tblTransaksi[[#This Row],[Qty]]*tblTransaksi[[#This Row],[Harga Satuan]]*(1-tblTransaksi[[#This Row],[Diskon (%)]]))</f>
        <v>4558100</v>
      </c>
      <c r="P361" s="1" t="s">
        <v>17</v>
      </c>
    </row>
    <row r="362" spans="1:16" x14ac:dyDescent="0.25">
      <c r="A362" s="1" t="s">
        <v>253</v>
      </c>
      <c r="B362" s="10">
        <v>46289</v>
      </c>
      <c r="C362" s="12" t="str">
        <f>TEXT(tblTransaksi[[#This Row],[Tanggal]],"mmmm")</f>
        <v>September</v>
      </c>
      <c r="D362" s="1">
        <f>YEAR(tblTransaksi[[#This Row],[Tanggal]])</f>
        <v>2026</v>
      </c>
      <c r="E362" s="14">
        <f>MONTH(tblTransaksi[[#This Row],[Tanggal]])</f>
        <v>9</v>
      </c>
      <c r="F362" s="1" t="s">
        <v>23</v>
      </c>
      <c r="G362" s="1" t="str">
        <f>IFERROR(_xlfn.XLOOKUP(tblTransaksi[[#This Row],[Kode Produk]],Master_Data!$A$7:$A$25,Master_Data!$B$7:$B$25),"")</f>
        <v>Samsung Galaxy A16 5G</v>
      </c>
      <c r="H362" s="1" t="str">
        <f>IFERROR(_xlfn.XLOOKUP(tblTransaksi[[#This Row],[Kode Produk]],Master_Data!$A$7:$A$25,Master_Data!$C$7:$C$25),"")</f>
        <v>Mid-Range</v>
      </c>
      <c r="I362" s="1" t="s">
        <v>82</v>
      </c>
      <c r="J362" s="1" t="str">
        <f>IFERROR(_xlfn.XLOOKUP(tblTransaksi[[#This Row],[ID Sales]],Master_Data!$G$7:$G$16,Master_Data!$H$7:$H$16),"")</f>
        <v>Reza Maulana</v>
      </c>
      <c r="K362" s="1" t="str">
        <f>IFERROR(_xlfn.XLOOKUP(tblTransaksi[[#This Row],[ID Sales]],Master_Data!$G$7:$G$16,Master_Data!$I$7:$I$16),"")</f>
        <v>Palembang</v>
      </c>
      <c r="L362" s="1">
        <v>5</v>
      </c>
      <c r="M362" s="5">
        <f>IFERROR(_xlfn.XLOOKUP(tblTransaksi[[#This Row],[Kode Produk]],Master_Data!$A$7:$A$25,Master_Data!$D$7:$D$25),"")</f>
        <v>3199000</v>
      </c>
      <c r="N362" s="11">
        <v>0</v>
      </c>
      <c r="O362" s="5">
        <f>IF(OR(tblTransaksi[[#This Row],[Qty]]="",tblTransaksi[[#This Row],[Harga Satuan]]=""),"",tblTransaksi[[#This Row],[Qty]]*tblTransaksi[[#This Row],[Harga Satuan]]*(1-tblTransaksi[[#This Row],[Diskon (%)]]))</f>
        <v>15995000</v>
      </c>
      <c r="P362" s="1" t="s">
        <v>18</v>
      </c>
    </row>
    <row r="363" spans="1:16" x14ac:dyDescent="0.25">
      <c r="A363" s="1" t="s">
        <v>97</v>
      </c>
      <c r="B363" s="10">
        <v>46290</v>
      </c>
      <c r="C363" s="12" t="str">
        <f>TEXT(tblTransaksi[[#This Row],[Tanggal]],"mmmm")</f>
        <v>September</v>
      </c>
      <c r="D363" s="1">
        <f>YEAR(tblTransaksi[[#This Row],[Tanggal]])</f>
        <v>2026</v>
      </c>
      <c r="E363" s="14">
        <f>MONTH(tblTransaksi[[#This Row],[Tanggal]])</f>
        <v>9</v>
      </c>
      <c r="F363" s="1" t="s">
        <v>54</v>
      </c>
      <c r="G363" s="1" t="str">
        <f>IFERROR(_xlfn.XLOOKUP(tblTransaksi[[#This Row],[Kode Produk]],Master_Data!$A$7:$A$25,Master_Data!$B$7:$B$25),"")</f>
        <v>Infinix Note 50 Pro</v>
      </c>
      <c r="H363" s="1" t="str">
        <f>IFERROR(_xlfn.XLOOKUP(tblTransaksi[[#This Row],[Kode Produk]],Master_Data!$A$7:$A$25,Master_Data!$C$7:$C$25),"")</f>
        <v>Mid-Range</v>
      </c>
      <c r="I363" s="1" t="s">
        <v>67</v>
      </c>
      <c r="J363" s="1" t="str">
        <f>IFERROR(_xlfn.XLOOKUP(tblTransaksi[[#This Row],[ID Sales]],Master_Data!$G$7:$G$16,Master_Data!$H$7:$H$16),"")</f>
        <v>Dimas Saputra</v>
      </c>
      <c r="K363" s="1" t="str">
        <f>IFERROR(_xlfn.XLOOKUP(tblTransaksi[[#This Row],[ID Sales]],Master_Data!$G$7:$G$16,Master_Data!$I$7:$I$16),"")</f>
        <v>Bandung</v>
      </c>
      <c r="L363" s="1">
        <v>1</v>
      </c>
      <c r="M363" s="5">
        <f>IFERROR(_xlfn.XLOOKUP(tblTransaksi[[#This Row],[Kode Produk]],Master_Data!$A$7:$A$25,Master_Data!$D$7:$D$25),"")</f>
        <v>3199000</v>
      </c>
      <c r="N363" s="11">
        <v>0.05</v>
      </c>
      <c r="O363" s="5">
        <f>IF(OR(tblTransaksi[[#This Row],[Qty]]="",tblTransaksi[[#This Row],[Harga Satuan]]=""),"",tblTransaksi[[#This Row],[Qty]]*tblTransaksi[[#This Row],[Harga Satuan]]*(1-tblTransaksi[[#This Row],[Diskon (%)]]))</f>
        <v>3039050</v>
      </c>
      <c r="P363" s="1" t="s">
        <v>19</v>
      </c>
    </row>
    <row r="364" spans="1:16" x14ac:dyDescent="0.25">
      <c r="A364" s="1" t="s">
        <v>105</v>
      </c>
      <c r="B364" s="10">
        <v>46292</v>
      </c>
      <c r="C364" s="12" t="str">
        <f>TEXT(tblTransaksi[[#This Row],[Tanggal]],"mmmm")</f>
        <v>September</v>
      </c>
      <c r="D364" s="1">
        <f>YEAR(tblTransaksi[[#This Row],[Tanggal]])</f>
        <v>2026</v>
      </c>
      <c r="E364" s="14">
        <f>MONTH(tblTransaksi[[#This Row],[Tanggal]])</f>
        <v>9</v>
      </c>
      <c r="F364" s="1" t="s">
        <v>35</v>
      </c>
      <c r="G364" s="1" t="str">
        <f>IFERROR(_xlfn.XLOOKUP(tblTransaksi[[#This Row],[Kode Produk]],Master_Data!$A$7:$A$25,Master_Data!$B$7:$B$25),"")</f>
        <v>Xiaomi 14T</v>
      </c>
      <c r="H364" s="1" t="str">
        <f>IFERROR(_xlfn.XLOOKUP(tblTransaksi[[#This Row],[Kode Produk]],Master_Data!$A$7:$A$25,Master_Data!$C$7:$C$25),"")</f>
        <v>Upper Mid-Range</v>
      </c>
      <c r="I364" s="1" t="s">
        <v>70</v>
      </c>
      <c r="J364" s="1" t="str">
        <f>IFERROR(_xlfn.XLOOKUP(tblTransaksi[[#This Row],[ID Sales]],Master_Data!$G$7:$G$16,Master_Data!$H$7:$H$16),"")</f>
        <v>Fajar Nugroho</v>
      </c>
      <c r="K364" s="1" t="str">
        <f>IFERROR(_xlfn.XLOOKUP(tblTransaksi[[#This Row],[ID Sales]],Master_Data!$G$7:$G$16,Master_Data!$I$7:$I$16),"")</f>
        <v>Bandung</v>
      </c>
      <c r="L364" s="1">
        <v>4</v>
      </c>
      <c r="M364" s="5">
        <f>IFERROR(_xlfn.XLOOKUP(tblTransaksi[[#This Row],[Kode Produk]],Master_Data!$A$7:$A$25,Master_Data!$D$7:$D$25),"")</f>
        <v>6499000</v>
      </c>
      <c r="N364" s="11">
        <v>0.1</v>
      </c>
      <c r="O364" s="5">
        <f>IF(OR(tblTransaksi[[#This Row],[Qty]]="",tblTransaksi[[#This Row],[Harga Satuan]]=""),"",tblTransaksi[[#This Row],[Qty]]*tblTransaksi[[#This Row],[Harga Satuan]]*(1-tblTransaksi[[#This Row],[Diskon (%)]]))</f>
        <v>23396400</v>
      </c>
      <c r="P364" s="1" t="s">
        <v>19</v>
      </c>
    </row>
    <row r="365" spans="1:16" x14ac:dyDescent="0.25">
      <c r="A365" s="1" t="s">
        <v>123</v>
      </c>
      <c r="B365" s="10">
        <v>46292</v>
      </c>
      <c r="C365" s="12" t="str">
        <f>TEXT(tblTransaksi[[#This Row],[Tanggal]],"mmmm")</f>
        <v>September</v>
      </c>
      <c r="D365" s="1">
        <f>YEAR(tblTransaksi[[#This Row],[Tanggal]])</f>
        <v>2026</v>
      </c>
      <c r="E365" s="14">
        <f>MONTH(tblTransaksi[[#This Row],[Tanggal]])</f>
        <v>9</v>
      </c>
      <c r="F365" s="1" t="s">
        <v>26</v>
      </c>
      <c r="G365" s="1" t="str">
        <f>IFERROR(_xlfn.XLOOKUP(tblTransaksi[[#This Row],[Kode Produk]],Master_Data!$A$7:$A$25,Master_Data!$B$7:$B$25),"")</f>
        <v>Samsung Galaxy A36 5G</v>
      </c>
      <c r="H365" s="1" t="str">
        <f>IFERROR(_xlfn.XLOOKUP(tblTransaksi[[#This Row],[Kode Produk]],Master_Data!$A$7:$A$25,Master_Data!$C$7:$C$25),"")</f>
        <v>Mid-Range</v>
      </c>
      <c r="I365" s="1" t="s">
        <v>65</v>
      </c>
      <c r="J365" s="1" t="str">
        <f>IFERROR(_xlfn.XLOOKUP(tblTransaksi[[#This Row],[ID Sales]],Master_Data!$G$7:$G$16,Master_Data!$H$7:$H$16),"")</f>
        <v>Rizky Ramadhan</v>
      </c>
      <c r="K365" s="1" t="str">
        <f>IFERROR(_xlfn.XLOOKUP(tblTransaksi[[#This Row],[ID Sales]],Master_Data!$G$7:$G$16,Master_Data!$I$7:$I$16),"")</f>
        <v>Jakarta</v>
      </c>
      <c r="L365" s="1">
        <v>1</v>
      </c>
      <c r="M365" s="5">
        <f>IFERROR(_xlfn.XLOOKUP(tblTransaksi[[#This Row],[Kode Produk]],Master_Data!$A$7:$A$25,Master_Data!$D$7:$D$25),"")</f>
        <v>5199000</v>
      </c>
      <c r="N365" s="11">
        <v>0</v>
      </c>
      <c r="O365" s="5">
        <f>IF(OR(tblTransaksi[[#This Row],[Qty]]="",tblTransaksi[[#This Row],[Harga Satuan]]=""),"",tblTransaksi[[#This Row],[Qty]]*tblTransaksi[[#This Row],[Harga Satuan]]*(1-tblTransaksi[[#This Row],[Diskon (%)]]))</f>
        <v>5199000</v>
      </c>
      <c r="P365" s="1" t="s">
        <v>17</v>
      </c>
    </row>
    <row r="366" spans="1:16" x14ac:dyDescent="0.25">
      <c r="A366" s="1" t="s">
        <v>370</v>
      </c>
      <c r="B366" s="10">
        <v>46293</v>
      </c>
      <c r="C366" s="12" t="str">
        <f>TEXT(tblTransaksi[[#This Row],[Tanggal]],"mmmm")</f>
        <v>September</v>
      </c>
      <c r="D366" s="1">
        <f>YEAR(tblTransaksi[[#This Row],[Tanggal]])</f>
        <v>2026</v>
      </c>
      <c r="E366" s="14">
        <f>MONTH(tblTransaksi[[#This Row],[Tanggal]])</f>
        <v>9</v>
      </c>
      <c r="F366" s="1" t="s">
        <v>40</v>
      </c>
      <c r="G366" s="1" t="str">
        <f>IFERROR(_xlfn.XLOOKUP(tblTransaksi[[#This Row],[Kode Produk]],Master_Data!$A$7:$A$25,Master_Data!$B$7:$B$25),"")</f>
        <v>OPPO Reno 14</v>
      </c>
      <c r="H366" s="1" t="str">
        <f>IFERROR(_xlfn.XLOOKUP(tblTransaksi[[#This Row],[Kode Produk]],Master_Data!$A$7:$A$25,Master_Data!$C$7:$C$25),"")</f>
        <v>Mid-Range</v>
      </c>
      <c r="I366" s="1" t="s">
        <v>77</v>
      </c>
      <c r="J366" s="1" t="str">
        <f>IFERROR(_xlfn.XLOOKUP(tblTransaksi[[#This Row],[ID Sales]],Master_Data!$G$7:$G$16,Master_Data!$H$7:$H$16),"")</f>
        <v>Nadia Putri</v>
      </c>
      <c r="K366" s="1" t="str">
        <f>IFERROR(_xlfn.XLOOKUP(tblTransaksi[[#This Row],[ID Sales]],Master_Data!$G$7:$G$16,Master_Data!$I$7:$I$16),"")</f>
        <v>Medan</v>
      </c>
      <c r="L366" s="1">
        <v>2</v>
      </c>
      <c r="M366" s="5">
        <f>IFERROR(_xlfn.XLOOKUP(tblTransaksi[[#This Row],[Kode Produk]],Master_Data!$A$7:$A$25,Master_Data!$D$7:$D$25),"")</f>
        <v>7499000</v>
      </c>
      <c r="N366" s="11">
        <v>0</v>
      </c>
      <c r="O366" s="5">
        <f>IF(OR(tblTransaksi[[#This Row],[Qty]]="",tblTransaksi[[#This Row],[Harga Satuan]]=""),"",tblTransaksi[[#This Row],[Qty]]*tblTransaksi[[#This Row],[Harga Satuan]]*(1-tblTransaksi[[#This Row],[Diskon (%)]]))</f>
        <v>14998000</v>
      </c>
      <c r="P366" s="1" t="s">
        <v>87</v>
      </c>
    </row>
    <row r="367" spans="1:16" x14ac:dyDescent="0.25">
      <c r="A367" s="1" t="s">
        <v>411</v>
      </c>
      <c r="B367" s="10">
        <v>46293</v>
      </c>
      <c r="C367" s="12" t="str">
        <f>TEXT(tblTransaksi[[#This Row],[Tanggal]],"mmmm")</f>
        <v>September</v>
      </c>
      <c r="D367" s="1">
        <f>YEAR(tblTransaksi[[#This Row],[Tanggal]])</f>
        <v>2026</v>
      </c>
      <c r="E367" s="14">
        <f>MONTH(tblTransaksi[[#This Row],[Tanggal]])</f>
        <v>9</v>
      </c>
      <c r="F367" s="1" t="s">
        <v>33</v>
      </c>
      <c r="G367" s="1" t="str">
        <f>IFERROR(_xlfn.XLOOKUP(tblTransaksi[[#This Row],[Kode Produk]],Master_Data!$A$7:$A$25,Master_Data!$B$7:$B$25),"")</f>
        <v>Xiaomi Redmi Note 14</v>
      </c>
      <c r="H367" s="1" t="str">
        <f>IFERROR(_xlfn.XLOOKUP(tblTransaksi[[#This Row],[Kode Produk]],Master_Data!$A$7:$A$25,Master_Data!$C$7:$C$25),"")</f>
        <v>Mid-Range</v>
      </c>
      <c r="I367" s="1" t="s">
        <v>72</v>
      </c>
      <c r="J367" s="1" t="str">
        <f>IFERROR(_xlfn.XLOOKUP(tblTransaksi[[#This Row],[ID Sales]],Master_Data!$G$7:$G$16,Master_Data!$H$7:$H$16),"")</f>
        <v>Kevin Wijaya</v>
      </c>
      <c r="K367" s="1" t="str">
        <f>IFERROR(_xlfn.XLOOKUP(tblTransaksi[[#This Row],[ID Sales]],Master_Data!$G$7:$G$16,Master_Data!$I$7:$I$16),"")</f>
        <v>Surabaya</v>
      </c>
      <c r="L367" s="1">
        <v>1</v>
      </c>
      <c r="M367" s="5">
        <f>IFERROR(_xlfn.XLOOKUP(tblTransaksi[[#This Row],[Kode Produk]],Master_Data!$A$7:$A$25,Master_Data!$D$7:$D$25),"")</f>
        <v>2799000</v>
      </c>
      <c r="N367" s="11">
        <v>0.15</v>
      </c>
      <c r="O367" s="5">
        <f>IF(OR(tblTransaksi[[#This Row],[Qty]]="",tblTransaksi[[#This Row],[Harga Satuan]]=""),"",tblTransaksi[[#This Row],[Qty]]*tblTransaksi[[#This Row],[Harga Satuan]]*(1-tblTransaksi[[#This Row],[Diskon (%)]]))</f>
        <v>2379150</v>
      </c>
      <c r="P367" s="1" t="s">
        <v>17</v>
      </c>
    </row>
    <row r="368" spans="1:16" x14ac:dyDescent="0.25">
      <c r="A368" s="1" t="s">
        <v>565</v>
      </c>
      <c r="B368" s="10">
        <v>46294</v>
      </c>
      <c r="C368" s="12" t="str">
        <f>TEXT(tblTransaksi[[#This Row],[Tanggal]],"mmmm")</f>
        <v>September</v>
      </c>
      <c r="D368" s="1">
        <f>YEAR(tblTransaksi[[#This Row],[Tanggal]])</f>
        <v>2026</v>
      </c>
      <c r="E368" s="14">
        <f>MONTH(tblTransaksi[[#This Row],[Tanggal]])</f>
        <v>9</v>
      </c>
      <c r="F368" s="1" t="s">
        <v>31</v>
      </c>
      <c r="G368" s="1" t="str">
        <f>IFERROR(_xlfn.XLOOKUP(tblTransaksi[[#This Row],[Kode Produk]],Master_Data!$A$7:$A$25,Master_Data!$B$7:$B$25),"")</f>
        <v>Xiaomi Redmi 14C</v>
      </c>
      <c r="H368" s="1" t="str">
        <f>IFERROR(_xlfn.XLOOKUP(tblTransaksi[[#This Row],[Kode Produk]],Master_Data!$A$7:$A$25,Master_Data!$C$7:$C$25),"")</f>
        <v>Entry-Level</v>
      </c>
      <c r="I368" s="1" t="s">
        <v>85</v>
      </c>
      <c r="J368" s="1" t="str">
        <f>IFERROR(_xlfn.XLOOKUP(tblTransaksi[[#This Row],[ID Sales]],Master_Data!$G$7:$G$16,Master_Data!$H$7:$H$16),"")</f>
        <v>Aulia Rahman</v>
      </c>
      <c r="K368" s="1" t="str">
        <f>IFERROR(_xlfn.XLOOKUP(tblTransaksi[[#This Row],[ID Sales]],Master_Data!$G$7:$G$16,Master_Data!$I$7:$I$16),"")</f>
        <v>Palembang</v>
      </c>
      <c r="L368" s="1">
        <v>1</v>
      </c>
      <c r="M368" s="5">
        <f>IFERROR(_xlfn.XLOOKUP(tblTransaksi[[#This Row],[Kode Produk]],Master_Data!$A$7:$A$25,Master_Data!$D$7:$D$25),"")</f>
        <v>1499000</v>
      </c>
      <c r="N368" s="11">
        <v>0</v>
      </c>
      <c r="O368" s="5">
        <f>IF(OR(tblTransaksi[[#This Row],[Qty]]="",tblTransaksi[[#This Row],[Harga Satuan]]=""),"",tblTransaksi[[#This Row],[Qty]]*tblTransaksi[[#This Row],[Harga Satuan]]*(1-tblTransaksi[[#This Row],[Diskon (%)]]))</f>
        <v>1499000</v>
      </c>
      <c r="P368" s="1" t="s">
        <v>18</v>
      </c>
    </row>
    <row r="369" spans="1:16" x14ac:dyDescent="0.25">
      <c r="A369" s="1" t="s">
        <v>140</v>
      </c>
      <c r="B369" s="10">
        <v>46295</v>
      </c>
      <c r="C369" s="12" t="str">
        <f>TEXT(tblTransaksi[[#This Row],[Tanggal]],"mmmm")</f>
        <v>September</v>
      </c>
      <c r="D369" s="1">
        <f>YEAR(tblTransaksi[[#This Row],[Tanggal]])</f>
        <v>2026</v>
      </c>
      <c r="E369" s="14">
        <f>MONTH(tblTransaksi[[#This Row],[Tanggal]])</f>
        <v>9</v>
      </c>
      <c r="F369" s="1" t="s">
        <v>44</v>
      </c>
      <c r="G369" s="1" t="str">
        <f>IFERROR(_xlfn.XLOOKUP(tblTransaksi[[#This Row],[Kode Produk]],Master_Data!$A$7:$A$25,Master_Data!$B$7:$B$25),"")</f>
        <v>vivo Y29</v>
      </c>
      <c r="H369" s="1" t="str">
        <f>IFERROR(_xlfn.XLOOKUP(tblTransaksi[[#This Row],[Kode Produk]],Master_Data!$A$7:$A$25,Master_Data!$C$7:$C$25),"")</f>
        <v>Entry-Level</v>
      </c>
      <c r="I369" s="1" t="s">
        <v>75</v>
      </c>
      <c r="J369" s="1" t="str">
        <f>IFERROR(_xlfn.XLOOKUP(tblTransaksi[[#This Row],[ID Sales]],Master_Data!$G$7:$G$16,Master_Data!$H$7:$H$16),"")</f>
        <v>Arif Setiawan</v>
      </c>
      <c r="K369" s="1" t="str">
        <f>IFERROR(_xlfn.XLOOKUP(tblTransaksi[[#This Row],[ID Sales]],Master_Data!$G$7:$G$16,Master_Data!$I$7:$I$16),"")</f>
        <v>Surabaya</v>
      </c>
      <c r="L369" s="1">
        <v>4</v>
      </c>
      <c r="M369" s="5">
        <f>IFERROR(_xlfn.XLOOKUP(tblTransaksi[[#This Row],[Kode Produk]],Master_Data!$A$7:$A$25,Master_Data!$D$7:$D$25),"")</f>
        <v>2399000</v>
      </c>
      <c r="N369" s="11">
        <v>0.05</v>
      </c>
      <c r="O369" s="5">
        <f>IF(OR(tblTransaksi[[#This Row],[Qty]]="",tblTransaksi[[#This Row],[Harga Satuan]]=""),"",tblTransaksi[[#This Row],[Qty]]*tblTransaksi[[#This Row],[Harga Satuan]]*(1-tblTransaksi[[#This Row],[Diskon (%)]]))</f>
        <v>9116200</v>
      </c>
      <c r="P369" s="1" t="s">
        <v>18</v>
      </c>
    </row>
    <row r="370" spans="1:16" x14ac:dyDescent="0.25">
      <c r="A370" s="1" t="s">
        <v>340</v>
      </c>
      <c r="B370" s="10">
        <v>46295</v>
      </c>
      <c r="C370" s="12" t="str">
        <f>TEXT(tblTransaksi[[#This Row],[Tanggal]],"mmmm")</f>
        <v>September</v>
      </c>
      <c r="D370" s="1">
        <f>YEAR(tblTransaksi[[#This Row],[Tanggal]])</f>
        <v>2026</v>
      </c>
      <c r="E370" s="14">
        <f>MONTH(tblTransaksi[[#This Row],[Tanggal]])</f>
        <v>9</v>
      </c>
      <c r="F370" s="1" t="s">
        <v>23</v>
      </c>
      <c r="G370" s="1" t="str">
        <f>IFERROR(_xlfn.XLOOKUP(tblTransaksi[[#This Row],[Kode Produk]],Master_Data!$A$7:$A$25,Master_Data!$B$7:$B$25),"")</f>
        <v>Samsung Galaxy A16 5G</v>
      </c>
      <c r="H370" s="1" t="str">
        <f>IFERROR(_xlfn.XLOOKUP(tblTransaksi[[#This Row],[Kode Produk]],Master_Data!$A$7:$A$25,Master_Data!$C$7:$C$25),"")</f>
        <v>Mid-Range</v>
      </c>
      <c r="I370" s="1" t="s">
        <v>62</v>
      </c>
      <c r="J370" s="1" t="str">
        <f>IFERROR(_xlfn.XLOOKUP(tblTransaksi[[#This Row],[ID Sales]],Master_Data!$G$7:$G$16,Master_Data!$H$7:$H$16),"")</f>
        <v>Andi Pratama</v>
      </c>
      <c r="K370" s="1" t="str">
        <f>IFERROR(_xlfn.XLOOKUP(tblTransaksi[[#This Row],[ID Sales]],Master_Data!$G$7:$G$16,Master_Data!$I$7:$I$16),"")</f>
        <v>Jakarta</v>
      </c>
      <c r="L370" s="1">
        <v>1</v>
      </c>
      <c r="M370" s="5">
        <f>IFERROR(_xlfn.XLOOKUP(tblTransaksi[[#This Row],[Kode Produk]],Master_Data!$A$7:$A$25,Master_Data!$D$7:$D$25),"")</f>
        <v>3199000</v>
      </c>
      <c r="N370" s="11">
        <v>0.05</v>
      </c>
      <c r="O370" s="5">
        <f>IF(OR(tblTransaksi[[#This Row],[Qty]]="",tblTransaksi[[#This Row],[Harga Satuan]]=""),"",tblTransaksi[[#This Row],[Qty]]*tblTransaksi[[#This Row],[Harga Satuan]]*(1-tblTransaksi[[#This Row],[Diskon (%)]]))</f>
        <v>3039050</v>
      </c>
      <c r="P370" s="1" t="s">
        <v>87</v>
      </c>
    </row>
    <row r="371" spans="1:16" x14ac:dyDescent="0.25">
      <c r="A371" s="1" t="s">
        <v>363</v>
      </c>
      <c r="B371" s="10">
        <v>46296</v>
      </c>
      <c r="C371" s="12" t="str">
        <f>TEXT(tblTransaksi[[#This Row],[Tanggal]],"mmmm")</f>
        <v>October</v>
      </c>
      <c r="D371" s="1">
        <f>YEAR(tblTransaksi[[#This Row],[Tanggal]])</f>
        <v>2026</v>
      </c>
      <c r="E371" s="14">
        <f>MONTH(tblTransaksi[[#This Row],[Tanggal]])</f>
        <v>10</v>
      </c>
      <c r="F371" s="1" t="s">
        <v>31</v>
      </c>
      <c r="G371" s="1" t="str">
        <f>IFERROR(_xlfn.XLOOKUP(tblTransaksi[[#This Row],[Kode Produk]],Master_Data!$A$7:$A$25,Master_Data!$B$7:$B$25),"")</f>
        <v>Xiaomi Redmi 14C</v>
      </c>
      <c r="H371" s="1" t="str">
        <f>IFERROR(_xlfn.XLOOKUP(tblTransaksi[[#This Row],[Kode Produk]],Master_Data!$A$7:$A$25,Master_Data!$C$7:$C$25),"")</f>
        <v>Entry-Level</v>
      </c>
      <c r="I371" s="1" t="s">
        <v>67</v>
      </c>
      <c r="J371" s="1" t="str">
        <f>IFERROR(_xlfn.XLOOKUP(tblTransaksi[[#This Row],[ID Sales]],Master_Data!$G$7:$G$16,Master_Data!$H$7:$H$16),"")</f>
        <v>Dimas Saputra</v>
      </c>
      <c r="K371" s="1" t="str">
        <f>IFERROR(_xlfn.XLOOKUP(tblTransaksi[[#This Row],[ID Sales]],Master_Data!$G$7:$G$16,Master_Data!$I$7:$I$16),"")</f>
        <v>Bandung</v>
      </c>
      <c r="L371" s="1">
        <v>1</v>
      </c>
      <c r="M371" s="5">
        <f>IFERROR(_xlfn.XLOOKUP(tblTransaksi[[#This Row],[Kode Produk]],Master_Data!$A$7:$A$25,Master_Data!$D$7:$D$25),"")</f>
        <v>1499000</v>
      </c>
      <c r="N371" s="11">
        <v>0.1</v>
      </c>
      <c r="O371" s="5">
        <f>IF(OR(tblTransaksi[[#This Row],[Qty]]="",tblTransaksi[[#This Row],[Harga Satuan]]=""),"",tblTransaksi[[#This Row],[Qty]]*tblTransaksi[[#This Row],[Harga Satuan]]*(1-tblTransaksi[[#This Row],[Diskon (%)]]))</f>
        <v>1349100</v>
      </c>
      <c r="P371" s="1" t="s">
        <v>17</v>
      </c>
    </row>
    <row r="372" spans="1:16" x14ac:dyDescent="0.25">
      <c r="A372" s="1" t="s">
        <v>413</v>
      </c>
      <c r="B372" s="10">
        <v>46297</v>
      </c>
      <c r="C372" s="12" t="str">
        <f>TEXT(tblTransaksi[[#This Row],[Tanggal]],"mmmm")</f>
        <v>October</v>
      </c>
      <c r="D372" s="1">
        <f>YEAR(tblTransaksi[[#This Row],[Tanggal]])</f>
        <v>2026</v>
      </c>
      <c r="E372" s="14">
        <f>MONTH(tblTransaksi[[#This Row],[Tanggal]])</f>
        <v>10</v>
      </c>
      <c r="F372" s="1" t="s">
        <v>54</v>
      </c>
      <c r="G372" s="1" t="str">
        <f>IFERROR(_xlfn.XLOOKUP(tblTransaksi[[#This Row],[Kode Produk]],Master_Data!$A$7:$A$25,Master_Data!$B$7:$B$25),"")</f>
        <v>Infinix Note 50 Pro</v>
      </c>
      <c r="H372" s="1" t="str">
        <f>IFERROR(_xlfn.XLOOKUP(tblTransaksi[[#This Row],[Kode Produk]],Master_Data!$A$7:$A$25,Master_Data!$C$7:$C$25),"")</f>
        <v>Mid-Range</v>
      </c>
      <c r="I372" s="1" t="s">
        <v>80</v>
      </c>
      <c r="J372" s="1" t="str">
        <f>IFERROR(_xlfn.XLOOKUP(tblTransaksi[[#This Row],[ID Sales]],Master_Data!$G$7:$G$16,Master_Data!$H$7:$H$16),"")</f>
        <v>Salsa Maharani</v>
      </c>
      <c r="K372" s="1" t="str">
        <f>IFERROR(_xlfn.XLOOKUP(tblTransaksi[[#This Row],[ID Sales]],Master_Data!$G$7:$G$16,Master_Data!$I$7:$I$16),"")</f>
        <v>Medan</v>
      </c>
      <c r="L372" s="1">
        <v>2</v>
      </c>
      <c r="M372" s="5">
        <f>IFERROR(_xlfn.XLOOKUP(tblTransaksi[[#This Row],[Kode Produk]],Master_Data!$A$7:$A$25,Master_Data!$D$7:$D$25),"")</f>
        <v>3199000</v>
      </c>
      <c r="N372" s="11">
        <v>0.05</v>
      </c>
      <c r="O372" s="5">
        <f>IF(OR(tblTransaksi[[#This Row],[Qty]]="",tblTransaksi[[#This Row],[Harga Satuan]]=""),"",tblTransaksi[[#This Row],[Qty]]*tblTransaksi[[#This Row],[Harga Satuan]]*(1-tblTransaksi[[#This Row],[Diskon (%)]]))</f>
        <v>6078100</v>
      </c>
      <c r="P372" s="1" t="s">
        <v>19</v>
      </c>
    </row>
    <row r="373" spans="1:16" x14ac:dyDescent="0.25">
      <c r="A373" s="1" t="s">
        <v>212</v>
      </c>
      <c r="B373" s="10">
        <v>46299</v>
      </c>
      <c r="C373" s="12" t="str">
        <f>TEXT(tblTransaksi[[#This Row],[Tanggal]],"mmmm")</f>
        <v>October</v>
      </c>
      <c r="D373" s="1">
        <f>YEAR(tblTransaksi[[#This Row],[Tanggal]])</f>
        <v>2026</v>
      </c>
      <c r="E373" s="14">
        <f>MONTH(tblTransaksi[[#This Row],[Tanggal]])</f>
        <v>10</v>
      </c>
      <c r="F373" s="1" t="s">
        <v>56</v>
      </c>
      <c r="G373" s="1" t="str">
        <f>IFERROR(_xlfn.XLOOKUP(tblTransaksi[[#This Row],[Kode Produk]],Master_Data!$A$7:$A$25,Master_Data!$B$7:$B$25),"")</f>
        <v>iPhone 13</v>
      </c>
      <c r="H373" s="1" t="str">
        <f>IFERROR(_xlfn.XLOOKUP(tblTransaksi[[#This Row],[Kode Produk]],Master_Data!$A$7:$A$25,Master_Data!$C$7:$C$25),"")</f>
        <v>Upper Mid-Range</v>
      </c>
      <c r="I373" s="1" t="s">
        <v>62</v>
      </c>
      <c r="J373" s="1" t="str">
        <f>IFERROR(_xlfn.XLOOKUP(tblTransaksi[[#This Row],[ID Sales]],Master_Data!$G$7:$G$16,Master_Data!$H$7:$H$16),"")</f>
        <v>Andi Pratama</v>
      </c>
      <c r="K373" s="1" t="str">
        <f>IFERROR(_xlfn.XLOOKUP(tblTransaksi[[#This Row],[ID Sales]],Master_Data!$G$7:$G$16,Master_Data!$I$7:$I$16),"")</f>
        <v>Jakarta</v>
      </c>
      <c r="L373" s="1">
        <v>3</v>
      </c>
      <c r="M373" s="5">
        <f>IFERROR(_xlfn.XLOOKUP(tblTransaksi[[#This Row],[Kode Produk]],Master_Data!$A$7:$A$25,Master_Data!$D$7:$D$25),"")</f>
        <v>8499000</v>
      </c>
      <c r="N373" s="11">
        <v>0.15</v>
      </c>
      <c r="O373" s="5">
        <f>IF(OR(tblTransaksi[[#This Row],[Qty]]="",tblTransaksi[[#This Row],[Harga Satuan]]=""),"",tblTransaksi[[#This Row],[Qty]]*tblTransaksi[[#This Row],[Harga Satuan]]*(1-tblTransaksi[[#This Row],[Diskon (%)]]))</f>
        <v>21672450</v>
      </c>
      <c r="P373" s="1" t="s">
        <v>18</v>
      </c>
    </row>
    <row r="374" spans="1:16" x14ac:dyDescent="0.25">
      <c r="A374" s="1" t="s">
        <v>348</v>
      </c>
      <c r="B374" s="10">
        <v>46300</v>
      </c>
      <c r="C374" s="12" t="str">
        <f>TEXT(tblTransaksi[[#This Row],[Tanggal]],"mmmm")</f>
        <v>October</v>
      </c>
      <c r="D374" s="1">
        <f>YEAR(tblTransaksi[[#This Row],[Tanggal]])</f>
        <v>2026</v>
      </c>
      <c r="E374" s="14">
        <f>MONTH(tblTransaksi[[#This Row],[Tanggal]])</f>
        <v>10</v>
      </c>
      <c r="F374" s="1" t="s">
        <v>40</v>
      </c>
      <c r="G374" s="1" t="str">
        <f>IFERROR(_xlfn.XLOOKUP(tblTransaksi[[#This Row],[Kode Produk]],Master_Data!$A$7:$A$25,Master_Data!$B$7:$B$25),"")</f>
        <v>OPPO Reno 14</v>
      </c>
      <c r="H374" s="1" t="str">
        <f>IFERROR(_xlfn.XLOOKUP(tblTransaksi[[#This Row],[Kode Produk]],Master_Data!$A$7:$A$25,Master_Data!$C$7:$C$25),"")</f>
        <v>Mid-Range</v>
      </c>
      <c r="I374" s="1" t="s">
        <v>65</v>
      </c>
      <c r="J374" s="1" t="str">
        <f>IFERROR(_xlfn.XLOOKUP(tblTransaksi[[#This Row],[ID Sales]],Master_Data!$G$7:$G$16,Master_Data!$H$7:$H$16),"")</f>
        <v>Rizky Ramadhan</v>
      </c>
      <c r="K374" s="1" t="str">
        <f>IFERROR(_xlfn.XLOOKUP(tblTransaksi[[#This Row],[ID Sales]],Master_Data!$G$7:$G$16,Master_Data!$I$7:$I$16),"")</f>
        <v>Jakarta</v>
      </c>
      <c r="L374" s="1">
        <v>3</v>
      </c>
      <c r="M374" s="5">
        <f>IFERROR(_xlfn.XLOOKUP(tblTransaksi[[#This Row],[Kode Produk]],Master_Data!$A$7:$A$25,Master_Data!$D$7:$D$25),"")</f>
        <v>7499000</v>
      </c>
      <c r="N374" s="11">
        <v>0</v>
      </c>
      <c r="O374" s="5">
        <f>IF(OR(tblTransaksi[[#This Row],[Qty]]="",tblTransaksi[[#This Row],[Harga Satuan]]=""),"",tblTransaksi[[#This Row],[Qty]]*tblTransaksi[[#This Row],[Harga Satuan]]*(1-tblTransaksi[[#This Row],[Diskon (%)]]))</f>
        <v>22497000</v>
      </c>
      <c r="P374" s="1" t="s">
        <v>18</v>
      </c>
    </row>
    <row r="375" spans="1:16" x14ac:dyDescent="0.25">
      <c r="A375" s="1" t="s">
        <v>312</v>
      </c>
      <c r="B375" s="10">
        <v>46304</v>
      </c>
      <c r="C375" s="12" t="str">
        <f>TEXT(tblTransaksi[[#This Row],[Tanggal]],"mmmm")</f>
        <v>October</v>
      </c>
      <c r="D375" s="1">
        <f>YEAR(tblTransaksi[[#This Row],[Tanggal]])</f>
        <v>2026</v>
      </c>
      <c r="E375" s="14">
        <f>MONTH(tblTransaksi[[#This Row],[Tanggal]])</f>
        <v>10</v>
      </c>
      <c r="F375" s="1" t="s">
        <v>44</v>
      </c>
      <c r="G375" s="1" t="str">
        <f>IFERROR(_xlfn.XLOOKUP(tblTransaksi[[#This Row],[Kode Produk]],Master_Data!$A$7:$A$25,Master_Data!$B$7:$B$25),"")</f>
        <v>vivo Y29</v>
      </c>
      <c r="H375" s="1" t="str">
        <f>IFERROR(_xlfn.XLOOKUP(tblTransaksi[[#This Row],[Kode Produk]],Master_Data!$A$7:$A$25,Master_Data!$C$7:$C$25),"")</f>
        <v>Entry-Level</v>
      </c>
      <c r="I375" s="1" t="s">
        <v>75</v>
      </c>
      <c r="J375" s="1" t="str">
        <f>IFERROR(_xlfn.XLOOKUP(tblTransaksi[[#This Row],[ID Sales]],Master_Data!$G$7:$G$16,Master_Data!$H$7:$H$16),"")</f>
        <v>Arif Setiawan</v>
      </c>
      <c r="K375" s="1" t="str">
        <f>IFERROR(_xlfn.XLOOKUP(tblTransaksi[[#This Row],[ID Sales]],Master_Data!$G$7:$G$16,Master_Data!$I$7:$I$16),"")</f>
        <v>Surabaya</v>
      </c>
      <c r="L375" s="1">
        <v>1</v>
      </c>
      <c r="M375" s="5">
        <f>IFERROR(_xlfn.XLOOKUP(tblTransaksi[[#This Row],[Kode Produk]],Master_Data!$A$7:$A$25,Master_Data!$D$7:$D$25),"")</f>
        <v>2399000</v>
      </c>
      <c r="N375" s="11">
        <v>0.1</v>
      </c>
      <c r="O375" s="5">
        <f>IF(OR(tblTransaksi[[#This Row],[Qty]]="",tblTransaksi[[#This Row],[Harga Satuan]]=""),"",tblTransaksi[[#This Row],[Qty]]*tblTransaksi[[#This Row],[Harga Satuan]]*(1-tblTransaksi[[#This Row],[Diskon (%)]]))</f>
        <v>2159100</v>
      </c>
      <c r="P375" s="1" t="s">
        <v>17</v>
      </c>
    </row>
    <row r="376" spans="1:16" x14ac:dyDescent="0.25">
      <c r="A376" s="1" t="s">
        <v>138</v>
      </c>
      <c r="B376" s="10">
        <v>46305</v>
      </c>
      <c r="C376" s="12" t="str">
        <f>TEXT(tblTransaksi[[#This Row],[Tanggal]],"mmmm")</f>
        <v>October</v>
      </c>
      <c r="D376" s="1">
        <f>YEAR(tblTransaksi[[#This Row],[Tanggal]])</f>
        <v>2026</v>
      </c>
      <c r="E376" s="14">
        <f>MONTH(tblTransaksi[[#This Row],[Tanggal]])</f>
        <v>10</v>
      </c>
      <c r="F376" s="1" t="s">
        <v>35</v>
      </c>
      <c r="G376" s="1" t="str">
        <f>IFERROR(_xlfn.XLOOKUP(tblTransaksi[[#This Row],[Kode Produk]],Master_Data!$A$7:$A$25,Master_Data!$B$7:$B$25),"")</f>
        <v>Xiaomi 14T</v>
      </c>
      <c r="H376" s="1" t="str">
        <f>IFERROR(_xlfn.XLOOKUP(tblTransaksi[[#This Row],[Kode Produk]],Master_Data!$A$7:$A$25,Master_Data!$C$7:$C$25),"")</f>
        <v>Upper Mid-Range</v>
      </c>
      <c r="I376" s="1" t="s">
        <v>85</v>
      </c>
      <c r="J376" s="1" t="str">
        <f>IFERROR(_xlfn.XLOOKUP(tblTransaksi[[#This Row],[ID Sales]],Master_Data!$G$7:$G$16,Master_Data!$H$7:$H$16),"")</f>
        <v>Aulia Rahman</v>
      </c>
      <c r="K376" s="1" t="str">
        <f>IFERROR(_xlfn.XLOOKUP(tblTransaksi[[#This Row],[ID Sales]],Master_Data!$G$7:$G$16,Master_Data!$I$7:$I$16),"")</f>
        <v>Palembang</v>
      </c>
      <c r="L376" s="1">
        <v>1</v>
      </c>
      <c r="M376" s="5">
        <f>IFERROR(_xlfn.XLOOKUP(tblTransaksi[[#This Row],[Kode Produk]],Master_Data!$A$7:$A$25,Master_Data!$D$7:$D$25),"")</f>
        <v>6499000</v>
      </c>
      <c r="N376" s="11">
        <v>0.1</v>
      </c>
      <c r="O376" s="5">
        <f>IF(OR(tblTransaksi[[#This Row],[Qty]]="",tblTransaksi[[#This Row],[Harga Satuan]]=""),"",tblTransaksi[[#This Row],[Qty]]*tblTransaksi[[#This Row],[Harga Satuan]]*(1-tblTransaksi[[#This Row],[Diskon (%)]]))</f>
        <v>5849100</v>
      </c>
      <c r="P376" s="1" t="s">
        <v>19</v>
      </c>
    </row>
    <row r="377" spans="1:16" x14ac:dyDescent="0.25">
      <c r="A377" s="1" t="s">
        <v>513</v>
      </c>
      <c r="B377" s="10">
        <v>46305</v>
      </c>
      <c r="C377" s="12" t="str">
        <f>TEXT(tblTransaksi[[#This Row],[Tanggal]],"mmmm")</f>
        <v>October</v>
      </c>
      <c r="D377" s="1">
        <f>YEAR(tblTransaksi[[#This Row],[Tanggal]])</f>
        <v>2026</v>
      </c>
      <c r="E377" s="14">
        <f>MONTH(tblTransaksi[[#This Row],[Tanggal]])</f>
        <v>10</v>
      </c>
      <c r="F377" s="1" t="s">
        <v>26</v>
      </c>
      <c r="G377" s="1" t="str">
        <f>IFERROR(_xlfn.XLOOKUP(tblTransaksi[[#This Row],[Kode Produk]],Master_Data!$A$7:$A$25,Master_Data!$B$7:$B$25),"")</f>
        <v>Samsung Galaxy A36 5G</v>
      </c>
      <c r="H377" s="1" t="str">
        <f>IFERROR(_xlfn.XLOOKUP(tblTransaksi[[#This Row],[Kode Produk]],Master_Data!$A$7:$A$25,Master_Data!$C$7:$C$25),"")</f>
        <v>Mid-Range</v>
      </c>
      <c r="I377" s="1" t="s">
        <v>65</v>
      </c>
      <c r="J377" s="1" t="str">
        <f>IFERROR(_xlfn.XLOOKUP(tblTransaksi[[#This Row],[ID Sales]],Master_Data!$G$7:$G$16,Master_Data!$H$7:$H$16),"")</f>
        <v>Rizky Ramadhan</v>
      </c>
      <c r="K377" s="1" t="str">
        <f>IFERROR(_xlfn.XLOOKUP(tblTransaksi[[#This Row],[ID Sales]],Master_Data!$G$7:$G$16,Master_Data!$I$7:$I$16),"")</f>
        <v>Jakarta</v>
      </c>
      <c r="L377" s="1">
        <v>2</v>
      </c>
      <c r="M377" s="5">
        <f>IFERROR(_xlfn.XLOOKUP(tblTransaksi[[#This Row],[Kode Produk]],Master_Data!$A$7:$A$25,Master_Data!$D$7:$D$25),"")</f>
        <v>5199000</v>
      </c>
      <c r="N377" s="11">
        <v>0.1</v>
      </c>
      <c r="O377" s="5">
        <f>IF(OR(tblTransaksi[[#This Row],[Qty]]="",tblTransaksi[[#This Row],[Harga Satuan]]=""),"",tblTransaksi[[#This Row],[Qty]]*tblTransaksi[[#This Row],[Harga Satuan]]*(1-tblTransaksi[[#This Row],[Diskon (%)]]))</f>
        <v>9358200</v>
      </c>
      <c r="P377" s="1" t="s">
        <v>87</v>
      </c>
    </row>
    <row r="378" spans="1:16" x14ac:dyDescent="0.25">
      <c r="A378" s="1" t="s">
        <v>577</v>
      </c>
      <c r="B378" s="10">
        <v>46307</v>
      </c>
      <c r="C378" s="12" t="str">
        <f>TEXT(tblTransaksi[[#This Row],[Tanggal]],"mmmm")</f>
        <v>October</v>
      </c>
      <c r="D378" s="1">
        <f>YEAR(tblTransaksi[[#This Row],[Tanggal]])</f>
        <v>2026</v>
      </c>
      <c r="E378" s="14">
        <f>MONTH(tblTransaksi[[#This Row],[Tanggal]])</f>
        <v>10</v>
      </c>
      <c r="F378" s="1" t="s">
        <v>33</v>
      </c>
      <c r="G378" s="1" t="str">
        <f>IFERROR(_xlfn.XLOOKUP(tblTransaksi[[#This Row],[Kode Produk]],Master_Data!$A$7:$A$25,Master_Data!$B$7:$B$25),"")</f>
        <v>Xiaomi Redmi Note 14</v>
      </c>
      <c r="H378" s="1" t="str">
        <f>IFERROR(_xlfn.XLOOKUP(tblTransaksi[[#This Row],[Kode Produk]],Master_Data!$A$7:$A$25,Master_Data!$C$7:$C$25),"")</f>
        <v>Mid-Range</v>
      </c>
      <c r="I378" s="1" t="s">
        <v>62</v>
      </c>
      <c r="J378" s="1" t="str">
        <f>IFERROR(_xlfn.XLOOKUP(tblTransaksi[[#This Row],[ID Sales]],Master_Data!$G$7:$G$16,Master_Data!$H$7:$H$16),"")</f>
        <v>Andi Pratama</v>
      </c>
      <c r="K378" s="1" t="str">
        <f>IFERROR(_xlfn.XLOOKUP(tblTransaksi[[#This Row],[ID Sales]],Master_Data!$G$7:$G$16,Master_Data!$I$7:$I$16),"")</f>
        <v>Jakarta</v>
      </c>
      <c r="L378" s="1">
        <v>3</v>
      </c>
      <c r="M378" s="5">
        <f>IFERROR(_xlfn.XLOOKUP(tblTransaksi[[#This Row],[Kode Produk]],Master_Data!$A$7:$A$25,Master_Data!$D$7:$D$25),"")</f>
        <v>2799000</v>
      </c>
      <c r="N378" s="11">
        <v>0.15</v>
      </c>
      <c r="O378" s="5">
        <f>IF(OR(tblTransaksi[[#This Row],[Qty]]="",tblTransaksi[[#This Row],[Harga Satuan]]=""),"",tblTransaksi[[#This Row],[Qty]]*tblTransaksi[[#This Row],[Harga Satuan]]*(1-tblTransaksi[[#This Row],[Diskon (%)]]))</f>
        <v>7137450</v>
      </c>
      <c r="P378" s="1" t="s">
        <v>17</v>
      </c>
    </row>
    <row r="379" spans="1:16" x14ac:dyDescent="0.25">
      <c r="A379" s="1" t="s">
        <v>561</v>
      </c>
      <c r="B379" s="10">
        <v>46308</v>
      </c>
      <c r="C379" s="12" t="str">
        <f>TEXT(tblTransaksi[[#This Row],[Tanggal]],"mmmm")</f>
        <v>October</v>
      </c>
      <c r="D379" s="1">
        <f>YEAR(tblTransaksi[[#This Row],[Tanggal]])</f>
        <v>2026</v>
      </c>
      <c r="E379" s="14">
        <f>MONTH(tblTransaksi[[#This Row],[Tanggal]])</f>
        <v>10</v>
      </c>
      <c r="F379" s="1" t="s">
        <v>44</v>
      </c>
      <c r="G379" s="1" t="str">
        <f>IFERROR(_xlfn.XLOOKUP(tblTransaksi[[#This Row],[Kode Produk]],Master_Data!$A$7:$A$25,Master_Data!$B$7:$B$25),"")</f>
        <v>vivo Y29</v>
      </c>
      <c r="H379" s="1" t="str">
        <f>IFERROR(_xlfn.XLOOKUP(tblTransaksi[[#This Row],[Kode Produk]],Master_Data!$A$7:$A$25,Master_Data!$C$7:$C$25),"")</f>
        <v>Entry-Level</v>
      </c>
      <c r="I379" s="1" t="s">
        <v>62</v>
      </c>
      <c r="J379" s="1" t="str">
        <f>IFERROR(_xlfn.XLOOKUP(tblTransaksi[[#This Row],[ID Sales]],Master_Data!$G$7:$G$16,Master_Data!$H$7:$H$16),"")</f>
        <v>Andi Pratama</v>
      </c>
      <c r="K379" s="1" t="str">
        <f>IFERROR(_xlfn.XLOOKUP(tblTransaksi[[#This Row],[ID Sales]],Master_Data!$G$7:$G$16,Master_Data!$I$7:$I$16),"")</f>
        <v>Jakarta</v>
      </c>
      <c r="L379" s="1">
        <v>4</v>
      </c>
      <c r="M379" s="5">
        <f>IFERROR(_xlfn.XLOOKUP(tblTransaksi[[#This Row],[Kode Produk]],Master_Data!$A$7:$A$25,Master_Data!$D$7:$D$25),"")</f>
        <v>2399000</v>
      </c>
      <c r="N379" s="11">
        <v>0.05</v>
      </c>
      <c r="O379" s="5">
        <f>IF(OR(tblTransaksi[[#This Row],[Qty]]="",tblTransaksi[[#This Row],[Harga Satuan]]=""),"",tblTransaksi[[#This Row],[Qty]]*tblTransaksi[[#This Row],[Harga Satuan]]*(1-tblTransaksi[[#This Row],[Diskon (%)]]))</f>
        <v>9116200</v>
      </c>
      <c r="P379" s="1" t="s">
        <v>87</v>
      </c>
    </row>
    <row r="380" spans="1:16" x14ac:dyDescent="0.25">
      <c r="A380" s="1" t="s">
        <v>178</v>
      </c>
      <c r="B380" s="10">
        <v>46310</v>
      </c>
      <c r="C380" s="12" t="str">
        <f>TEXT(tblTransaksi[[#This Row],[Tanggal]],"mmmm")</f>
        <v>October</v>
      </c>
      <c r="D380" s="1">
        <f>YEAR(tblTransaksi[[#This Row],[Tanggal]])</f>
        <v>2026</v>
      </c>
      <c r="E380" s="14">
        <f>MONTH(tblTransaksi[[#This Row],[Tanggal]])</f>
        <v>10</v>
      </c>
      <c r="F380" s="1" t="s">
        <v>40</v>
      </c>
      <c r="G380" s="1" t="str">
        <f>IFERROR(_xlfn.XLOOKUP(tblTransaksi[[#This Row],[Kode Produk]],Master_Data!$A$7:$A$25,Master_Data!$B$7:$B$25),"")</f>
        <v>OPPO Reno 14</v>
      </c>
      <c r="H380" s="1" t="str">
        <f>IFERROR(_xlfn.XLOOKUP(tblTransaksi[[#This Row],[Kode Produk]],Master_Data!$A$7:$A$25,Master_Data!$C$7:$C$25),"")</f>
        <v>Mid-Range</v>
      </c>
      <c r="I380" s="1" t="s">
        <v>82</v>
      </c>
      <c r="J380" s="1" t="str">
        <f>IFERROR(_xlfn.XLOOKUP(tblTransaksi[[#This Row],[ID Sales]],Master_Data!$G$7:$G$16,Master_Data!$H$7:$H$16),"")</f>
        <v>Reza Maulana</v>
      </c>
      <c r="K380" s="1" t="str">
        <f>IFERROR(_xlfn.XLOOKUP(tblTransaksi[[#This Row],[ID Sales]],Master_Data!$G$7:$G$16,Master_Data!$I$7:$I$16),"")</f>
        <v>Palembang</v>
      </c>
      <c r="L380" s="1">
        <v>1</v>
      </c>
      <c r="M380" s="5">
        <f>IFERROR(_xlfn.XLOOKUP(tblTransaksi[[#This Row],[Kode Produk]],Master_Data!$A$7:$A$25,Master_Data!$D$7:$D$25),"")</f>
        <v>7499000</v>
      </c>
      <c r="N380" s="11">
        <v>0.15</v>
      </c>
      <c r="O380" s="5">
        <f>IF(OR(tblTransaksi[[#This Row],[Qty]]="",tblTransaksi[[#This Row],[Harga Satuan]]=""),"",tblTransaksi[[#This Row],[Qty]]*tblTransaksi[[#This Row],[Harga Satuan]]*(1-tblTransaksi[[#This Row],[Diskon (%)]]))</f>
        <v>6374150</v>
      </c>
      <c r="P380" s="1" t="s">
        <v>87</v>
      </c>
    </row>
    <row r="381" spans="1:16" x14ac:dyDescent="0.25">
      <c r="A381" s="1" t="s">
        <v>193</v>
      </c>
      <c r="B381" s="10">
        <v>46310</v>
      </c>
      <c r="C381" s="12" t="str">
        <f>TEXT(tblTransaksi[[#This Row],[Tanggal]],"mmmm")</f>
        <v>October</v>
      </c>
      <c r="D381" s="1">
        <f>YEAR(tblTransaksi[[#This Row],[Tanggal]])</f>
        <v>2026</v>
      </c>
      <c r="E381" s="14">
        <f>MONTH(tblTransaksi[[#This Row],[Tanggal]])</f>
        <v>10</v>
      </c>
      <c r="F381" s="1" t="s">
        <v>33</v>
      </c>
      <c r="G381" s="1" t="str">
        <f>IFERROR(_xlfn.XLOOKUP(tblTransaksi[[#This Row],[Kode Produk]],Master_Data!$A$7:$A$25,Master_Data!$B$7:$B$25),"")</f>
        <v>Xiaomi Redmi Note 14</v>
      </c>
      <c r="H381" s="1" t="str">
        <f>IFERROR(_xlfn.XLOOKUP(tblTransaksi[[#This Row],[Kode Produk]],Master_Data!$A$7:$A$25,Master_Data!$C$7:$C$25),"")</f>
        <v>Mid-Range</v>
      </c>
      <c r="I381" s="1" t="s">
        <v>72</v>
      </c>
      <c r="J381" s="1" t="str">
        <f>IFERROR(_xlfn.XLOOKUP(tblTransaksi[[#This Row],[ID Sales]],Master_Data!$G$7:$G$16,Master_Data!$H$7:$H$16),"")</f>
        <v>Kevin Wijaya</v>
      </c>
      <c r="K381" s="1" t="str">
        <f>IFERROR(_xlfn.XLOOKUP(tblTransaksi[[#This Row],[ID Sales]],Master_Data!$G$7:$G$16,Master_Data!$I$7:$I$16),"")</f>
        <v>Surabaya</v>
      </c>
      <c r="L381" s="1">
        <v>1</v>
      </c>
      <c r="M381" s="5">
        <f>IFERROR(_xlfn.XLOOKUP(tblTransaksi[[#This Row],[Kode Produk]],Master_Data!$A$7:$A$25,Master_Data!$D$7:$D$25),"")</f>
        <v>2799000</v>
      </c>
      <c r="N381" s="11">
        <v>0</v>
      </c>
      <c r="O381" s="5">
        <f>IF(OR(tblTransaksi[[#This Row],[Qty]]="",tblTransaksi[[#This Row],[Harga Satuan]]=""),"",tblTransaksi[[#This Row],[Qty]]*tblTransaksi[[#This Row],[Harga Satuan]]*(1-tblTransaksi[[#This Row],[Diskon (%)]]))</f>
        <v>2799000</v>
      </c>
      <c r="P381" s="1" t="s">
        <v>19</v>
      </c>
    </row>
    <row r="382" spans="1:16" x14ac:dyDescent="0.25">
      <c r="A382" s="1" t="s">
        <v>388</v>
      </c>
      <c r="B382" s="10">
        <v>46310</v>
      </c>
      <c r="C382" s="12" t="str">
        <f>TEXT(tblTransaksi[[#This Row],[Tanggal]],"mmmm")</f>
        <v>October</v>
      </c>
      <c r="D382" s="1">
        <f>YEAR(tblTransaksi[[#This Row],[Tanggal]])</f>
        <v>2026</v>
      </c>
      <c r="E382" s="14">
        <f>MONTH(tblTransaksi[[#This Row],[Tanggal]])</f>
        <v>10</v>
      </c>
      <c r="F382" s="1" t="s">
        <v>50</v>
      </c>
      <c r="G382" s="1" t="str">
        <f>IFERROR(_xlfn.XLOOKUP(tblTransaksi[[#This Row],[Kode Produk]],Master_Data!$A$7:$A$25,Master_Data!$B$7:$B$25),"")</f>
        <v>realme 14 Pro 5G</v>
      </c>
      <c r="H382" s="1" t="str">
        <f>IFERROR(_xlfn.XLOOKUP(tblTransaksi[[#This Row],[Kode Produk]],Master_Data!$A$7:$A$25,Master_Data!$C$7:$C$25),"")</f>
        <v>Mid-Range</v>
      </c>
      <c r="I382" s="1" t="s">
        <v>80</v>
      </c>
      <c r="J382" s="1" t="str">
        <f>IFERROR(_xlfn.XLOOKUP(tblTransaksi[[#This Row],[ID Sales]],Master_Data!$G$7:$G$16,Master_Data!$H$7:$H$16),"")</f>
        <v>Salsa Maharani</v>
      </c>
      <c r="K382" s="1" t="str">
        <f>IFERROR(_xlfn.XLOOKUP(tblTransaksi[[#This Row],[ID Sales]],Master_Data!$G$7:$G$16,Master_Data!$I$7:$I$16),"")</f>
        <v>Medan</v>
      </c>
      <c r="L382" s="1">
        <v>1</v>
      </c>
      <c r="M382" s="5">
        <f>IFERROR(_xlfn.XLOOKUP(tblTransaksi[[#This Row],[Kode Produk]],Master_Data!$A$7:$A$25,Master_Data!$D$7:$D$25),"")</f>
        <v>5499000</v>
      </c>
      <c r="N382" s="11">
        <v>0.1</v>
      </c>
      <c r="O382" s="5">
        <f>IF(OR(tblTransaksi[[#This Row],[Qty]]="",tblTransaksi[[#This Row],[Harga Satuan]]=""),"",tblTransaksi[[#This Row],[Qty]]*tblTransaksi[[#This Row],[Harga Satuan]]*(1-tblTransaksi[[#This Row],[Diskon (%)]]))</f>
        <v>4949100</v>
      </c>
      <c r="P382" s="1" t="s">
        <v>17</v>
      </c>
    </row>
    <row r="383" spans="1:16" x14ac:dyDescent="0.25">
      <c r="A383" s="1" t="s">
        <v>470</v>
      </c>
      <c r="B383" s="10">
        <v>46311</v>
      </c>
      <c r="C383" s="12" t="str">
        <f>TEXT(tblTransaksi[[#This Row],[Tanggal]],"mmmm")</f>
        <v>October</v>
      </c>
      <c r="D383" s="1">
        <f>YEAR(tblTransaksi[[#This Row],[Tanggal]])</f>
        <v>2026</v>
      </c>
      <c r="E383" s="14">
        <f>MONTH(tblTransaksi[[#This Row],[Tanggal]])</f>
        <v>10</v>
      </c>
      <c r="F383" s="1" t="s">
        <v>21</v>
      </c>
      <c r="G383" s="1" t="str">
        <f>IFERROR(_xlfn.XLOOKUP(tblTransaksi[[#This Row],[Kode Produk]],Master_Data!$A$7:$A$25,Master_Data!$B$7:$B$25),"")</f>
        <v>Samsung Galaxy A06</v>
      </c>
      <c r="H383" s="1" t="str">
        <f>IFERROR(_xlfn.XLOOKUP(tblTransaksi[[#This Row],[Kode Produk]],Master_Data!$A$7:$A$25,Master_Data!$C$7:$C$25),"")</f>
        <v>Entry-Level</v>
      </c>
      <c r="I383" s="1" t="s">
        <v>85</v>
      </c>
      <c r="J383" s="1" t="str">
        <f>IFERROR(_xlfn.XLOOKUP(tblTransaksi[[#This Row],[ID Sales]],Master_Data!$G$7:$G$16,Master_Data!$H$7:$H$16),"")</f>
        <v>Aulia Rahman</v>
      </c>
      <c r="K383" s="1" t="str">
        <f>IFERROR(_xlfn.XLOOKUP(tblTransaksi[[#This Row],[ID Sales]],Master_Data!$G$7:$G$16,Master_Data!$I$7:$I$16),"")</f>
        <v>Palembang</v>
      </c>
      <c r="L383" s="1">
        <v>1</v>
      </c>
      <c r="M383" s="5">
        <f>IFERROR(_xlfn.XLOOKUP(tblTransaksi[[#This Row],[Kode Produk]],Master_Data!$A$7:$A$25,Master_Data!$D$7:$D$25),"")</f>
        <v>1699000</v>
      </c>
      <c r="N383" s="11">
        <v>0</v>
      </c>
      <c r="O383" s="5">
        <f>IF(OR(tblTransaksi[[#This Row],[Qty]]="",tblTransaksi[[#This Row],[Harga Satuan]]=""),"",tblTransaksi[[#This Row],[Qty]]*tblTransaksi[[#This Row],[Harga Satuan]]*(1-tblTransaksi[[#This Row],[Diskon (%)]]))</f>
        <v>1699000</v>
      </c>
      <c r="P383" s="1" t="s">
        <v>17</v>
      </c>
    </row>
    <row r="384" spans="1:16" x14ac:dyDescent="0.25">
      <c r="A384" s="1" t="s">
        <v>95</v>
      </c>
      <c r="B384" s="10">
        <v>46312</v>
      </c>
      <c r="C384" s="12" t="str">
        <f>TEXT(tblTransaksi[[#This Row],[Tanggal]],"mmmm")</f>
        <v>October</v>
      </c>
      <c r="D384" s="1">
        <f>YEAR(tblTransaksi[[#This Row],[Tanggal]])</f>
        <v>2026</v>
      </c>
      <c r="E384" s="14">
        <f>MONTH(tblTransaksi[[#This Row],[Tanggal]])</f>
        <v>10</v>
      </c>
      <c r="F384" s="1" t="s">
        <v>40</v>
      </c>
      <c r="G384" s="1" t="str">
        <f>IFERROR(_xlfn.XLOOKUP(tblTransaksi[[#This Row],[Kode Produk]],Master_Data!$A$7:$A$25,Master_Data!$B$7:$B$25),"")</f>
        <v>OPPO Reno 14</v>
      </c>
      <c r="H384" s="1" t="str">
        <f>IFERROR(_xlfn.XLOOKUP(tblTransaksi[[#This Row],[Kode Produk]],Master_Data!$A$7:$A$25,Master_Data!$C$7:$C$25),"")</f>
        <v>Mid-Range</v>
      </c>
      <c r="I384" s="1" t="s">
        <v>62</v>
      </c>
      <c r="J384" s="1" t="str">
        <f>IFERROR(_xlfn.XLOOKUP(tblTransaksi[[#This Row],[ID Sales]],Master_Data!$G$7:$G$16,Master_Data!$H$7:$H$16),"")</f>
        <v>Andi Pratama</v>
      </c>
      <c r="K384" s="1" t="str">
        <f>IFERROR(_xlfn.XLOOKUP(tblTransaksi[[#This Row],[ID Sales]],Master_Data!$G$7:$G$16,Master_Data!$I$7:$I$16),"")</f>
        <v>Jakarta</v>
      </c>
      <c r="L384" s="1">
        <v>4</v>
      </c>
      <c r="M384" s="5">
        <f>IFERROR(_xlfn.XLOOKUP(tblTransaksi[[#This Row],[Kode Produk]],Master_Data!$A$7:$A$25,Master_Data!$D$7:$D$25),"")</f>
        <v>7499000</v>
      </c>
      <c r="N384" s="11">
        <v>0</v>
      </c>
      <c r="O384" s="5">
        <f>IF(OR(tblTransaksi[[#This Row],[Qty]]="",tblTransaksi[[#This Row],[Harga Satuan]]=""),"",tblTransaksi[[#This Row],[Qty]]*tblTransaksi[[#This Row],[Harga Satuan]]*(1-tblTransaksi[[#This Row],[Diskon (%)]]))</f>
        <v>29996000</v>
      </c>
      <c r="P384" s="1" t="s">
        <v>87</v>
      </c>
    </row>
    <row r="385" spans="1:16" x14ac:dyDescent="0.25">
      <c r="A385" s="1" t="s">
        <v>463</v>
      </c>
      <c r="B385" s="10">
        <v>46312</v>
      </c>
      <c r="C385" s="12" t="str">
        <f>TEXT(tblTransaksi[[#This Row],[Tanggal]],"mmmm")</f>
        <v>October</v>
      </c>
      <c r="D385" s="1">
        <f>YEAR(tblTransaksi[[#This Row],[Tanggal]])</f>
        <v>2026</v>
      </c>
      <c r="E385" s="14">
        <f>MONTH(tblTransaksi[[#This Row],[Tanggal]])</f>
        <v>10</v>
      </c>
      <c r="F385" s="1" t="s">
        <v>26</v>
      </c>
      <c r="G385" s="1" t="str">
        <f>IFERROR(_xlfn.XLOOKUP(tblTransaksi[[#This Row],[Kode Produk]],Master_Data!$A$7:$A$25,Master_Data!$B$7:$B$25),"")</f>
        <v>Samsung Galaxy A36 5G</v>
      </c>
      <c r="H385" s="1" t="str">
        <f>IFERROR(_xlfn.XLOOKUP(tblTransaksi[[#This Row],[Kode Produk]],Master_Data!$A$7:$A$25,Master_Data!$C$7:$C$25),"")</f>
        <v>Mid-Range</v>
      </c>
      <c r="I385" s="1" t="s">
        <v>65</v>
      </c>
      <c r="J385" s="1" t="str">
        <f>IFERROR(_xlfn.XLOOKUP(tblTransaksi[[#This Row],[ID Sales]],Master_Data!$G$7:$G$16,Master_Data!$H$7:$H$16),"")</f>
        <v>Rizky Ramadhan</v>
      </c>
      <c r="K385" s="1" t="str">
        <f>IFERROR(_xlfn.XLOOKUP(tblTransaksi[[#This Row],[ID Sales]],Master_Data!$G$7:$G$16,Master_Data!$I$7:$I$16),"")</f>
        <v>Jakarta</v>
      </c>
      <c r="L385" s="1">
        <v>2</v>
      </c>
      <c r="M385" s="5">
        <f>IFERROR(_xlfn.XLOOKUP(tblTransaksi[[#This Row],[Kode Produk]],Master_Data!$A$7:$A$25,Master_Data!$D$7:$D$25),"")</f>
        <v>5199000</v>
      </c>
      <c r="N385" s="11">
        <v>0.05</v>
      </c>
      <c r="O385" s="5">
        <f>IF(OR(tblTransaksi[[#This Row],[Qty]]="",tblTransaksi[[#This Row],[Harga Satuan]]=""),"",tblTransaksi[[#This Row],[Qty]]*tblTransaksi[[#This Row],[Harga Satuan]]*(1-tblTransaksi[[#This Row],[Diskon (%)]]))</f>
        <v>9878100</v>
      </c>
      <c r="P385" s="1" t="s">
        <v>17</v>
      </c>
    </row>
    <row r="386" spans="1:16" x14ac:dyDescent="0.25">
      <c r="A386" s="1" t="s">
        <v>539</v>
      </c>
      <c r="B386" s="10">
        <v>46312</v>
      </c>
      <c r="C386" s="12" t="str">
        <f>TEXT(tblTransaksi[[#This Row],[Tanggal]],"mmmm")</f>
        <v>October</v>
      </c>
      <c r="D386" s="1">
        <f>YEAR(tblTransaksi[[#This Row],[Tanggal]])</f>
        <v>2026</v>
      </c>
      <c r="E386" s="14">
        <f>MONTH(tblTransaksi[[#This Row],[Tanggal]])</f>
        <v>10</v>
      </c>
      <c r="F386" s="1" t="s">
        <v>54</v>
      </c>
      <c r="G386" s="1" t="str">
        <f>IFERROR(_xlfn.XLOOKUP(tblTransaksi[[#This Row],[Kode Produk]],Master_Data!$A$7:$A$25,Master_Data!$B$7:$B$25),"")</f>
        <v>Infinix Note 50 Pro</v>
      </c>
      <c r="H386" s="1" t="str">
        <f>IFERROR(_xlfn.XLOOKUP(tblTransaksi[[#This Row],[Kode Produk]],Master_Data!$A$7:$A$25,Master_Data!$C$7:$C$25),"")</f>
        <v>Mid-Range</v>
      </c>
      <c r="I386" s="1" t="s">
        <v>67</v>
      </c>
      <c r="J386" s="1" t="str">
        <f>IFERROR(_xlfn.XLOOKUP(tblTransaksi[[#This Row],[ID Sales]],Master_Data!$G$7:$G$16,Master_Data!$H$7:$H$16),"")</f>
        <v>Dimas Saputra</v>
      </c>
      <c r="K386" s="1" t="str">
        <f>IFERROR(_xlfn.XLOOKUP(tblTransaksi[[#This Row],[ID Sales]],Master_Data!$G$7:$G$16,Master_Data!$I$7:$I$16),"")</f>
        <v>Bandung</v>
      </c>
      <c r="L386" s="1">
        <v>4</v>
      </c>
      <c r="M386" s="5">
        <f>IFERROR(_xlfn.XLOOKUP(tblTransaksi[[#This Row],[Kode Produk]],Master_Data!$A$7:$A$25,Master_Data!$D$7:$D$25),"")</f>
        <v>3199000</v>
      </c>
      <c r="N386" s="11">
        <v>0.1</v>
      </c>
      <c r="O386" s="5">
        <f>IF(OR(tblTransaksi[[#This Row],[Qty]]="",tblTransaksi[[#This Row],[Harga Satuan]]=""),"",tblTransaksi[[#This Row],[Qty]]*tblTransaksi[[#This Row],[Harga Satuan]]*(1-tblTransaksi[[#This Row],[Diskon (%)]]))</f>
        <v>11516400</v>
      </c>
      <c r="P386" s="1" t="s">
        <v>17</v>
      </c>
    </row>
    <row r="387" spans="1:16" x14ac:dyDescent="0.25">
      <c r="A387" s="1" t="s">
        <v>324</v>
      </c>
      <c r="B387" s="10">
        <v>46313</v>
      </c>
      <c r="C387" s="12" t="str">
        <f>TEXT(tblTransaksi[[#This Row],[Tanggal]],"mmmm")</f>
        <v>October</v>
      </c>
      <c r="D387" s="1">
        <f>YEAR(tblTransaksi[[#This Row],[Tanggal]])</f>
        <v>2026</v>
      </c>
      <c r="E387" s="14">
        <f>MONTH(tblTransaksi[[#This Row],[Tanggal]])</f>
        <v>10</v>
      </c>
      <c r="F387" s="1" t="s">
        <v>54</v>
      </c>
      <c r="G387" s="1" t="str">
        <f>IFERROR(_xlfn.XLOOKUP(tblTransaksi[[#This Row],[Kode Produk]],Master_Data!$A$7:$A$25,Master_Data!$B$7:$B$25),"")</f>
        <v>Infinix Note 50 Pro</v>
      </c>
      <c r="H387" s="1" t="str">
        <f>IFERROR(_xlfn.XLOOKUP(tblTransaksi[[#This Row],[Kode Produk]],Master_Data!$A$7:$A$25,Master_Data!$C$7:$C$25),"")</f>
        <v>Mid-Range</v>
      </c>
      <c r="I387" s="1" t="s">
        <v>85</v>
      </c>
      <c r="J387" s="1" t="str">
        <f>IFERROR(_xlfn.XLOOKUP(tblTransaksi[[#This Row],[ID Sales]],Master_Data!$G$7:$G$16,Master_Data!$H$7:$H$16),"")</f>
        <v>Aulia Rahman</v>
      </c>
      <c r="K387" s="1" t="str">
        <f>IFERROR(_xlfn.XLOOKUP(tblTransaksi[[#This Row],[ID Sales]],Master_Data!$G$7:$G$16,Master_Data!$I$7:$I$16),"")</f>
        <v>Palembang</v>
      </c>
      <c r="L387" s="1">
        <v>1</v>
      </c>
      <c r="M387" s="5">
        <f>IFERROR(_xlfn.XLOOKUP(tblTransaksi[[#This Row],[Kode Produk]],Master_Data!$A$7:$A$25,Master_Data!$D$7:$D$25),"")</f>
        <v>3199000</v>
      </c>
      <c r="N387" s="11">
        <v>0.05</v>
      </c>
      <c r="O387" s="5">
        <f>IF(OR(tblTransaksi[[#This Row],[Qty]]="",tblTransaksi[[#This Row],[Harga Satuan]]=""),"",tblTransaksi[[#This Row],[Qty]]*tblTransaksi[[#This Row],[Harga Satuan]]*(1-tblTransaksi[[#This Row],[Diskon (%)]]))</f>
        <v>3039050</v>
      </c>
      <c r="P387" s="1" t="s">
        <v>17</v>
      </c>
    </row>
    <row r="388" spans="1:16" x14ac:dyDescent="0.25">
      <c r="A388" s="1" t="s">
        <v>379</v>
      </c>
      <c r="B388" s="10">
        <v>46313</v>
      </c>
      <c r="C388" s="12" t="str">
        <f>TEXT(tblTransaksi[[#This Row],[Tanggal]],"mmmm")</f>
        <v>October</v>
      </c>
      <c r="D388" s="1">
        <f>YEAR(tblTransaksi[[#This Row],[Tanggal]])</f>
        <v>2026</v>
      </c>
      <c r="E388" s="14">
        <f>MONTH(tblTransaksi[[#This Row],[Tanggal]])</f>
        <v>10</v>
      </c>
      <c r="F388" s="1" t="s">
        <v>56</v>
      </c>
      <c r="G388" s="1" t="str">
        <f>IFERROR(_xlfn.XLOOKUP(tblTransaksi[[#This Row],[Kode Produk]],Master_Data!$A$7:$A$25,Master_Data!$B$7:$B$25),"")</f>
        <v>iPhone 13</v>
      </c>
      <c r="H388" s="1" t="str">
        <f>IFERROR(_xlfn.XLOOKUP(tblTransaksi[[#This Row],[Kode Produk]],Master_Data!$A$7:$A$25,Master_Data!$C$7:$C$25),"")</f>
        <v>Upper Mid-Range</v>
      </c>
      <c r="I388" s="1" t="s">
        <v>80</v>
      </c>
      <c r="J388" s="1" t="str">
        <f>IFERROR(_xlfn.XLOOKUP(tblTransaksi[[#This Row],[ID Sales]],Master_Data!$G$7:$G$16,Master_Data!$H$7:$H$16),"")</f>
        <v>Salsa Maharani</v>
      </c>
      <c r="K388" s="1" t="str">
        <f>IFERROR(_xlfn.XLOOKUP(tblTransaksi[[#This Row],[ID Sales]],Master_Data!$G$7:$G$16,Master_Data!$I$7:$I$16),"")</f>
        <v>Medan</v>
      </c>
      <c r="L388" s="1">
        <v>2</v>
      </c>
      <c r="M388" s="5">
        <f>IFERROR(_xlfn.XLOOKUP(tblTransaksi[[#This Row],[Kode Produk]],Master_Data!$A$7:$A$25,Master_Data!$D$7:$D$25),"")</f>
        <v>8499000</v>
      </c>
      <c r="N388" s="11">
        <v>0.05</v>
      </c>
      <c r="O388" s="5">
        <f>IF(OR(tblTransaksi[[#This Row],[Qty]]="",tblTransaksi[[#This Row],[Harga Satuan]]=""),"",tblTransaksi[[#This Row],[Qty]]*tblTransaksi[[#This Row],[Harga Satuan]]*(1-tblTransaksi[[#This Row],[Diskon (%)]]))</f>
        <v>16148100</v>
      </c>
      <c r="P388" s="1" t="s">
        <v>19</v>
      </c>
    </row>
    <row r="389" spans="1:16" x14ac:dyDescent="0.25">
      <c r="A389" s="1" t="s">
        <v>481</v>
      </c>
      <c r="B389" s="10">
        <v>46313</v>
      </c>
      <c r="C389" s="12" t="str">
        <f>TEXT(tblTransaksi[[#This Row],[Tanggal]],"mmmm")</f>
        <v>October</v>
      </c>
      <c r="D389" s="1">
        <f>YEAR(tblTransaksi[[#This Row],[Tanggal]])</f>
        <v>2026</v>
      </c>
      <c r="E389" s="14">
        <f>MONTH(tblTransaksi[[#This Row],[Tanggal]])</f>
        <v>10</v>
      </c>
      <c r="F389" s="1" t="s">
        <v>48</v>
      </c>
      <c r="G389" s="1" t="str">
        <f>IFERROR(_xlfn.XLOOKUP(tblTransaksi[[#This Row],[Kode Produk]],Master_Data!$A$7:$A$25,Master_Data!$B$7:$B$25),"")</f>
        <v>realme C75</v>
      </c>
      <c r="H389" s="1" t="str">
        <f>IFERROR(_xlfn.XLOOKUP(tblTransaksi[[#This Row],[Kode Produk]],Master_Data!$A$7:$A$25,Master_Data!$C$7:$C$25),"")</f>
        <v>Entry-Level</v>
      </c>
      <c r="I389" s="1" t="s">
        <v>62</v>
      </c>
      <c r="J389" s="1" t="str">
        <f>IFERROR(_xlfn.XLOOKUP(tblTransaksi[[#This Row],[ID Sales]],Master_Data!$G$7:$G$16,Master_Data!$H$7:$H$16),"")</f>
        <v>Andi Pratama</v>
      </c>
      <c r="K389" s="1" t="str">
        <f>IFERROR(_xlfn.XLOOKUP(tblTransaksi[[#This Row],[ID Sales]],Master_Data!$G$7:$G$16,Master_Data!$I$7:$I$16),"")</f>
        <v>Jakarta</v>
      </c>
      <c r="L389" s="1">
        <v>1</v>
      </c>
      <c r="M389" s="5">
        <f>IFERROR(_xlfn.XLOOKUP(tblTransaksi[[#This Row],[Kode Produk]],Master_Data!$A$7:$A$25,Master_Data!$D$7:$D$25),"")</f>
        <v>2299000</v>
      </c>
      <c r="N389" s="11">
        <v>0.05</v>
      </c>
      <c r="O389" s="5">
        <f>IF(OR(tblTransaksi[[#This Row],[Qty]]="",tblTransaksi[[#This Row],[Harga Satuan]]=""),"",tblTransaksi[[#This Row],[Qty]]*tblTransaksi[[#This Row],[Harga Satuan]]*(1-tblTransaksi[[#This Row],[Diskon (%)]]))</f>
        <v>2184050</v>
      </c>
      <c r="P389" s="1" t="s">
        <v>87</v>
      </c>
    </row>
    <row r="390" spans="1:16" x14ac:dyDescent="0.25">
      <c r="A390" s="1" t="s">
        <v>164</v>
      </c>
      <c r="B390" s="10">
        <v>46314</v>
      </c>
      <c r="C390" s="12" t="str">
        <f>TEXT(tblTransaksi[[#This Row],[Tanggal]],"mmmm")</f>
        <v>October</v>
      </c>
      <c r="D390" s="1">
        <f>YEAR(tblTransaksi[[#This Row],[Tanggal]])</f>
        <v>2026</v>
      </c>
      <c r="E390" s="14">
        <f>MONTH(tblTransaksi[[#This Row],[Tanggal]])</f>
        <v>10</v>
      </c>
      <c r="F390" s="1" t="s">
        <v>31</v>
      </c>
      <c r="G390" s="1" t="str">
        <f>IFERROR(_xlfn.XLOOKUP(tblTransaksi[[#This Row],[Kode Produk]],Master_Data!$A$7:$A$25,Master_Data!$B$7:$B$25),"")</f>
        <v>Xiaomi Redmi 14C</v>
      </c>
      <c r="H390" s="1" t="str">
        <f>IFERROR(_xlfn.XLOOKUP(tblTransaksi[[#This Row],[Kode Produk]],Master_Data!$A$7:$A$25,Master_Data!$C$7:$C$25),"")</f>
        <v>Entry-Level</v>
      </c>
      <c r="I390" s="1" t="s">
        <v>62</v>
      </c>
      <c r="J390" s="1" t="str">
        <f>IFERROR(_xlfn.XLOOKUP(tblTransaksi[[#This Row],[ID Sales]],Master_Data!$G$7:$G$16,Master_Data!$H$7:$H$16),"")</f>
        <v>Andi Pratama</v>
      </c>
      <c r="K390" s="1" t="str">
        <f>IFERROR(_xlfn.XLOOKUP(tblTransaksi[[#This Row],[ID Sales]],Master_Data!$G$7:$G$16,Master_Data!$I$7:$I$16),"")</f>
        <v>Jakarta</v>
      </c>
      <c r="L390" s="1">
        <v>1</v>
      </c>
      <c r="M390" s="5">
        <f>IFERROR(_xlfn.XLOOKUP(tblTransaksi[[#This Row],[Kode Produk]],Master_Data!$A$7:$A$25,Master_Data!$D$7:$D$25),"")</f>
        <v>1499000</v>
      </c>
      <c r="N390" s="11">
        <v>0.1</v>
      </c>
      <c r="O390" s="5">
        <f>IF(OR(tblTransaksi[[#This Row],[Qty]]="",tblTransaksi[[#This Row],[Harga Satuan]]=""),"",tblTransaksi[[#This Row],[Qty]]*tblTransaksi[[#This Row],[Harga Satuan]]*(1-tblTransaksi[[#This Row],[Diskon (%)]]))</f>
        <v>1349100</v>
      </c>
      <c r="P390" s="1" t="s">
        <v>17</v>
      </c>
    </row>
    <row r="391" spans="1:16" x14ac:dyDescent="0.25">
      <c r="A391" s="1" t="s">
        <v>104</v>
      </c>
      <c r="B391" s="10">
        <v>46315</v>
      </c>
      <c r="C391" s="12" t="str">
        <f>TEXT(tblTransaksi[[#This Row],[Tanggal]],"mmmm")</f>
        <v>October</v>
      </c>
      <c r="D391" s="1">
        <f>YEAR(tblTransaksi[[#This Row],[Tanggal]])</f>
        <v>2026</v>
      </c>
      <c r="E391" s="14">
        <f>MONTH(tblTransaksi[[#This Row],[Tanggal]])</f>
        <v>10</v>
      </c>
      <c r="F391" s="1" t="s">
        <v>28</v>
      </c>
      <c r="G391" s="1" t="str">
        <f>IFERROR(_xlfn.XLOOKUP(tblTransaksi[[#This Row],[Kode Produk]],Master_Data!$A$7:$A$25,Master_Data!$B$7:$B$25),"")</f>
        <v>Samsung Galaxy S25</v>
      </c>
      <c r="H391" s="1" t="str">
        <f>IFERROR(_xlfn.XLOOKUP(tblTransaksi[[#This Row],[Kode Produk]],Master_Data!$A$7:$A$25,Master_Data!$C$7:$C$25),"")</f>
        <v>Flagship</v>
      </c>
      <c r="I391" s="1" t="s">
        <v>70</v>
      </c>
      <c r="J391" s="1" t="str">
        <f>IFERROR(_xlfn.XLOOKUP(tblTransaksi[[#This Row],[ID Sales]],Master_Data!$G$7:$G$16,Master_Data!$H$7:$H$16),"")</f>
        <v>Fajar Nugroho</v>
      </c>
      <c r="K391" s="1" t="str">
        <f>IFERROR(_xlfn.XLOOKUP(tblTransaksi[[#This Row],[ID Sales]],Master_Data!$G$7:$G$16,Master_Data!$I$7:$I$16),"")</f>
        <v>Bandung</v>
      </c>
      <c r="L391" s="1">
        <v>2</v>
      </c>
      <c r="M391" s="5">
        <f>IFERROR(_xlfn.XLOOKUP(tblTransaksi[[#This Row],[Kode Produk]],Master_Data!$A$7:$A$25,Master_Data!$D$7:$D$25),"")</f>
        <v>14999000</v>
      </c>
      <c r="N391" s="11">
        <v>0.1</v>
      </c>
      <c r="O391" s="5">
        <f>IF(OR(tblTransaksi[[#This Row],[Qty]]="",tblTransaksi[[#This Row],[Harga Satuan]]=""),"",tblTransaksi[[#This Row],[Qty]]*tblTransaksi[[#This Row],[Harga Satuan]]*(1-tblTransaksi[[#This Row],[Diskon (%)]]))</f>
        <v>26998200</v>
      </c>
      <c r="P391" s="1" t="s">
        <v>17</v>
      </c>
    </row>
    <row r="392" spans="1:16" x14ac:dyDescent="0.25">
      <c r="A392" s="1" t="s">
        <v>107</v>
      </c>
      <c r="B392" s="10">
        <v>46315</v>
      </c>
      <c r="C392" s="12" t="str">
        <f>TEXT(tblTransaksi[[#This Row],[Tanggal]],"mmmm")</f>
        <v>October</v>
      </c>
      <c r="D392" s="1">
        <f>YEAR(tblTransaksi[[#This Row],[Tanggal]])</f>
        <v>2026</v>
      </c>
      <c r="E392" s="14">
        <f>MONTH(tblTransaksi[[#This Row],[Tanggal]])</f>
        <v>10</v>
      </c>
      <c r="F392" s="1" t="s">
        <v>28</v>
      </c>
      <c r="G392" s="1" t="str">
        <f>IFERROR(_xlfn.XLOOKUP(tblTransaksi[[#This Row],[Kode Produk]],Master_Data!$A$7:$A$25,Master_Data!$B$7:$B$25),"")</f>
        <v>Samsung Galaxy S25</v>
      </c>
      <c r="H392" s="1" t="str">
        <f>IFERROR(_xlfn.XLOOKUP(tblTransaksi[[#This Row],[Kode Produk]],Master_Data!$A$7:$A$25,Master_Data!$C$7:$C$25),"")</f>
        <v>Flagship</v>
      </c>
      <c r="I392" s="1" t="s">
        <v>77</v>
      </c>
      <c r="J392" s="1" t="str">
        <f>IFERROR(_xlfn.XLOOKUP(tblTransaksi[[#This Row],[ID Sales]],Master_Data!$G$7:$G$16,Master_Data!$H$7:$H$16),"")</f>
        <v>Nadia Putri</v>
      </c>
      <c r="K392" s="1" t="str">
        <f>IFERROR(_xlfn.XLOOKUP(tblTransaksi[[#This Row],[ID Sales]],Master_Data!$G$7:$G$16,Master_Data!$I$7:$I$16),"")</f>
        <v>Medan</v>
      </c>
      <c r="L392" s="1">
        <v>2</v>
      </c>
      <c r="M392" s="5">
        <f>IFERROR(_xlfn.XLOOKUP(tblTransaksi[[#This Row],[Kode Produk]],Master_Data!$A$7:$A$25,Master_Data!$D$7:$D$25),"")</f>
        <v>14999000</v>
      </c>
      <c r="N392" s="11">
        <v>0</v>
      </c>
      <c r="O392" s="5">
        <f>IF(OR(tblTransaksi[[#This Row],[Qty]]="",tblTransaksi[[#This Row],[Harga Satuan]]=""),"",tblTransaksi[[#This Row],[Qty]]*tblTransaksi[[#This Row],[Harga Satuan]]*(1-tblTransaksi[[#This Row],[Diskon (%)]]))</f>
        <v>29998000</v>
      </c>
      <c r="P392" s="1" t="s">
        <v>87</v>
      </c>
    </row>
    <row r="393" spans="1:16" x14ac:dyDescent="0.25">
      <c r="A393" s="1" t="s">
        <v>325</v>
      </c>
      <c r="B393" s="10">
        <v>46315</v>
      </c>
      <c r="C393" s="12" t="str">
        <f>TEXT(tblTransaksi[[#This Row],[Tanggal]],"mmmm")</f>
        <v>October</v>
      </c>
      <c r="D393" s="1">
        <f>YEAR(tblTransaksi[[#This Row],[Tanggal]])</f>
        <v>2026</v>
      </c>
      <c r="E393" s="14">
        <f>MONTH(tblTransaksi[[#This Row],[Tanggal]])</f>
        <v>10</v>
      </c>
      <c r="F393" s="1" t="s">
        <v>58</v>
      </c>
      <c r="G393" s="1" t="str">
        <f>IFERROR(_xlfn.XLOOKUP(tblTransaksi[[#This Row],[Kode Produk]],Master_Data!$A$7:$A$25,Master_Data!$B$7:$B$25),"")</f>
        <v>iPhone 15</v>
      </c>
      <c r="H393" s="1" t="str">
        <f>IFERROR(_xlfn.XLOOKUP(tblTransaksi[[#This Row],[Kode Produk]],Master_Data!$A$7:$A$25,Master_Data!$C$7:$C$25),"")</f>
        <v>Flagship</v>
      </c>
      <c r="I393" s="1" t="s">
        <v>77</v>
      </c>
      <c r="J393" s="1" t="str">
        <f>IFERROR(_xlfn.XLOOKUP(tblTransaksi[[#This Row],[ID Sales]],Master_Data!$G$7:$G$16,Master_Data!$H$7:$H$16),"")</f>
        <v>Nadia Putri</v>
      </c>
      <c r="K393" s="1" t="str">
        <f>IFERROR(_xlfn.XLOOKUP(tblTransaksi[[#This Row],[ID Sales]],Master_Data!$G$7:$G$16,Master_Data!$I$7:$I$16),"")</f>
        <v>Medan</v>
      </c>
      <c r="L393" s="1">
        <v>1</v>
      </c>
      <c r="M393" s="5">
        <f>IFERROR(_xlfn.XLOOKUP(tblTransaksi[[#This Row],[Kode Produk]],Master_Data!$A$7:$A$25,Master_Data!$D$7:$D$25),"")</f>
        <v>12499000</v>
      </c>
      <c r="N393" s="11">
        <v>0</v>
      </c>
      <c r="O393" s="5">
        <f>IF(OR(tblTransaksi[[#This Row],[Qty]]="",tblTransaksi[[#This Row],[Harga Satuan]]=""),"",tblTransaksi[[#This Row],[Qty]]*tblTransaksi[[#This Row],[Harga Satuan]]*(1-tblTransaksi[[#This Row],[Diskon (%)]]))</f>
        <v>12499000</v>
      </c>
      <c r="P393" s="1" t="s">
        <v>17</v>
      </c>
    </row>
    <row r="394" spans="1:16" x14ac:dyDescent="0.25">
      <c r="A394" s="1" t="s">
        <v>575</v>
      </c>
      <c r="B394" s="10">
        <v>46315</v>
      </c>
      <c r="C394" s="12" t="str">
        <f>TEXT(tblTransaksi[[#This Row],[Tanggal]],"mmmm")</f>
        <v>October</v>
      </c>
      <c r="D394" s="1">
        <f>YEAR(tblTransaksi[[#This Row],[Tanggal]])</f>
        <v>2026</v>
      </c>
      <c r="E394" s="14">
        <f>MONTH(tblTransaksi[[#This Row],[Tanggal]])</f>
        <v>10</v>
      </c>
      <c r="F394" s="1" t="s">
        <v>44</v>
      </c>
      <c r="G394" s="1" t="str">
        <f>IFERROR(_xlfn.XLOOKUP(tblTransaksi[[#This Row],[Kode Produk]],Master_Data!$A$7:$A$25,Master_Data!$B$7:$B$25),"")</f>
        <v>vivo Y29</v>
      </c>
      <c r="H394" s="1" t="str">
        <f>IFERROR(_xlfn.XLOOKUP(tblTransaksi[[#This Row],[Kode Produk]],Master_Data!$A$7:$A$25,Master_Data!$C$7:$C$25),"")</f>
        <v>Entry-Level</v>
      </c>
      <c r="I394" s="1" t="s">
        <v>75</v>
      </c>
      <c r="J394" s="1" t="str">
        <f>IFERROR(_xlfn.XLOOKUP(tblTransaksi[[#This Row],[ID Sales]],Master_Data!$G$7:$G$16,Master_Data!$H$7:$H$16),"")</f>
        <v>Arif Setiawan</v>
      </c>
      <c r="K394" s="1" t="str">
        <f>IFERROR(_xlfn.XLOOKUP(tblTransaksi[[#This Row],[ID Sales]],Master_Data!$G$7:$G$16,Master_Data!$I$7:$I$16),"")</f>
        <v>Surabaya</v>
      </c>
      <c r="L394" s="1">
        <v>1</v>
      </c>
      <c r="M394" s="5">
        <f>IFERROR(_xlfn.XLOOKUP(tblTransaksi[[#This Row],[Kode Produk]],Master_Data!$A$7:$A$25,Master_Data!$D$7:$D$25),"")</f>
        <v>2399000</v>
      </c>
      <c r="N394" s="11">
        <v>0.05</v>
      </c>
      <c r="O394" s="5">
        <f>IF(OR(tblTransaksi[[#This Row],[Qty]]="",tblTransaksi[[#This Row],[Harga Satuan]]=""),"",tblTransaksi[[#This Row],[Qty]]*tblTransaksi[[#This Row],[Harga Satuan]]*(1-tblTransaksi[[#This Row],[Diskon (%)]]))</f>
        <v>2279050</v>
      </c>
      <c r="P394" s="1" t="s">
        <v>18</v>
      </c>
    </row>
    <row r="395" spans="1:16" x14ac:dyDescent="0.25">
      <c r="A395" s="1" t="s">
        <v>335</v>
      </c>
      <c r="B395" s="10">
        <v>46316</v>
      </c>
      <c r="C395" s="12" t="str">
        <f>TEXT(tblTransaksi[[#This Row],[Tanggal]],"mmmm")</f>
        <v>October</v>
      </c>
      <c r="D395" s="1">
        <f>YEAR(tblTransaksi[[#This Row],[Tanggal]])</f>
        <v>2026</v>
      </c>
      <c r="E395" s="14">
        <f>MONTH(tblTransaksi[[#This Row],[Tanggal]])</f>
        <v>10</v>
      </c>
      <c r="F395" s="1" t="s">
        <v>33</v>
      </c>
      <c r="G395" s="1" t="str">
        <f>IFERROR(_xlfn.XLOOKUP(tblTransaksi[[#This Row],[Kode Produk]],Master_Data!$A$7:$A$25,Master_Data!$B$7:$B$25),"")</f>
        <v>Xiaomi Redmi Note 14</v>
      </c>
      <c r="H395" s="1" t="str">
        <f>IFERROR(_xlfn.XLOOKUP(tblTransaksi[[#This Row],[Kode Produk]],Master_Data!$A$7:$A$25,Master_Data!$C$7:$C$25),"")</f>
        <v>Mid-Range</v>
      </c>
      <c r="I395" s="1" t="s">
        <v>75</v>
      </c>
      <c r="J395" s="1" t="str">
        <f>IFERROR(_xlfn.XLOOKUP(tblTransaksi[[#This Row],[ID Sales]],Master_Data!$G$7:$G$16,Master_Data!$H$7:$H$16),"")</f>
        <v>Arif Setiawan</v>
      </c>
      <c r="K395" s="1" t="str">
        <f>IFERROR(_xlfn.XLOOKUP(tblTransaksi[[#This Row],[ID Sales]],Master_Data!$G$7:$G$16,Master_Data!$I$7:$I$16),"")</f>
        <v>Surabaya</v>
      </c>
      <c r="L395" s="1">
        <v>4</v>
      </c>
      <c r="M395" s="5">
        <f>IFERROR(_xlfn.XLOOKUP(tblTransaksi[[#This Row],[Kode Produk]],Master_Data!$A$7:$A$25,Master_Data!$D$7:$D$25),"")</f>
        <v>2799000</v>
      </c>
      <c r="N395" s="11">
        <v>0.05</v>
      </c>
      <c r="O395" s="5">
        <f>IF(OR(tblTransaksi[[#This Row],[Qty]]="",tblTransaksi[[#This Row],[Harga Satuan]]=""),"",tblTransaksi[[#This Row],[Qty]]*tblTransaksi[[#This Row],[Harga Satuan]]*(1-tblTransaksi[[#This Row],[Diskon (%)]]))</f>
        <v>10636200</v>
      </c>
      <c r="P395" s="1" t="s">
        <v>87</v>
      </c>
    </row>
    <row r="396" spans="1:16" x14ac:dyDescent="0.25">
      <c r="A396" s="1" t="s">
        <v>436</v>
      </c>
      <c r="B396" s="10">
        <v>46316</v>
      </c>
      <c r="C396" s="12" t="str">
        <f>TEXT(tblTransaksi[[#This Row],[Tanggal]],"mmmm")</f>
        <v>October</v>
      </c>
      <c r="D396" s="1">
        <f>YEAR(tblTransaksi[[#This Row],[Tanggal]])</f>
        <v>2026</v>
      </c>
      <c r="E396" s="14">
        <f>MONTH(tblTransaksi[[#This Row],[Tanggal]])</f>
        <v>10</v>
      </c>
      <c r="F396" s="1" t="s">
        <v>52</v>
      </c>
      <c r="G396" s="1" t="str">
        <f>IFERROR(_xlfn.XLOOKUP(tblTransaksi[[#This Row],[Kode Produk]],Master_Data!$A$7:$A$25,Master_Data!$B$7:$B$25),"")</f>
        <v>Infinix Hot 50</v>
      </c>
      <c r="H396" s="1" t="str">
        <f>IFERROR(_xlfn.XLOOKUP(tblTransaksi[[#This Row],[Kode Produk]],Master_Data!$A$7:$A$25,Master_Data!$C$7:$C$25),"")</f>
        <v>Entry-Level</v>
      </c>
      <c r="I396" s="1" t="s">
        <v>65</v>
      </c>
      <c r="J396" s="1" t="str">
        <f>IFERROR(_xlfn.XLOOKUP(tblTransaksi[[#This Row],[ID Sales]],Master_Data!$G$7:$G$16,Master_Data!$H$7:$H$16),"")</f>
        <v>Rizky Ramadhan</v>
      </c>
      <c r="K396" s="1" t="str">
        <f>IFERROR(_xlfn.XLOOKUP(tblTransaksi[[#This Row],[ID Sales]],Master_Data!$G$7:$G$16,Master_Data!$I$7:$I$16),"")</f>
        <v>Jakarta</v>
      </c>
      <c r="L396" s="1">
        <v>2</v>
      </c>
      <c r="M396" s="5">
        <f>IFERROR(_xlfn.XLOOKUP(tblTransaksi[[#This Row],[Kode Produk]],Master_Data!$A$7:$A$25,Master_Data!$D$7:$D$25),"")</f>
        <v>1699000</v>
      </c>
      <c r="N396" s="11">
        <v>0.05</v>
      </c>
      <c r="O396" s="5">
        <f>IF(OR(tblTransaksi[[#This Row],[Qty]]="",tblTransaksi[[#This Row],[Harga Satuan]]=""),"",tblTransaksi[[#This Row],[Qty]]*tblTransaksi[[#This Row],[Harga Satuan]]*(1-tblTransaksi[[#This Row],[Diskon (%)]]))</f>
        <v>3228100</v>
      </c>
      <c r="P396" s="1" t="s">
        <v>17</v>
      </c>
    </row>
    <row r="397" spans="1:16" x14ac:dyDescent="0.25">
      <c r="A397" s="1" t="s">
        <v>179</v>
      </c>
      <c r="B397" s="10">
        <v>46318</v>
      </c>
      <c r="C397" s="12" t="str">
        <f>TEXT(tblTransaksi[[#This Row],[Tanggal]],"mmmm")</f>
        <v>October</v>
      </c>
      <c r="D397" s="1">
        <f>YEAR(tblTransaksi[[#This Row],[Tanggal]])</f>
        <v>2026</v>
      </c>
      <c r="E397" s="14">
        <f>MONTH(tblTransaksi[[#This Row],[Tanggal]])</f>
        <v>10</v>
      </c>
      <c r="F397" s="1" t="s">
        <v>35</v>
      </c>
      <c r="G397" s="1" t="str">
        <f>IFERROR(_xlfn.XLOOKUP(tblTransaksi[[#This Row],[Kode Produk]],Master_Data!$A$7:$A$25,Master_Data!$B$7:$B$25),"")</f>
        <v>Xiaomi 14T</v>
      </c>
      <c r="H397" s="1" t="str">
        <f>IFERROR(_xlfn.XLOOKUP(tblTransaksi[[#This Row],[Kode Produk]],Master_Data!$A$7:$A$25,Master_Data!$C$7:$C$25),"")</f>
        <v>Upper Mid-Range</v>
      </c>
      <c r="I397" s="1" t="s">
        <v>85</v>
      </c>
      <c r="J397" s="1" t="str">
        <f>IFERROR(_xlfn.XLOOKUP(tblTransaksi[[#This Row],[ID Sales]],Master_Data!$G$7:$G$16,Master_Data!$H$7:$H$16),"")</f>
        <v>Aulia Rahman</v>
      </c>
      <c r="K397" s="1" t="str">
        <f>IFERROR(_xlfn.XLOOKUP(tblTransaksi[[#This Row],[ID Sales]],Master_Data!$G$7:$G$16,Master_Data!$I$7:$I$16),"")</f>
        <v>Palembang</v>
      </c>
      <c r="L397" s="1">
        <v>2</v>
      </c>
      <c r="M397" s="5">
        <f>IFERROR(_xlfn.XLOOKUP(tblTransaksi[[#This Row],[Kode Produk]],Master_Data!$A$7:$A$25,Master_Data!$D$7:$D$25),"")</f>
        <v>6499000</v>
      </c>
      <c r="N397" s="11">
        <v>0.1</v>
      </c>
      <c r="O397" s="5">
        <f>IF(OR(tblTransaksi[[#This Row],[Qty]]="",tblTransaksi[[#This Row],[Harga Satuan]]=""),"",tblTransaksi[[#This Row],[Qty]]*tblTransaksi[[#This Row],[Harga Satuan]]*(1-tblTransaksi[[#This Row],[Diskon (%)]]))</f>
        <v>11698200</v>
      </c>
      <c r="P397" s="1" t="s">
        <v>17</v>
      </c>
    </row>
    <row r="398" spans="1:16" x14ac:dyDescent="0.25">
      <c r="A398" s="1" t="s">
        <v>414</v>
      </c>
      <c r="B398" s="10">
        <v>46318</v>
      </c>
      <c r="C398" s="12" t="str">
        <f>TEXT(tblTransaksi[[#This Row],[Tanggal]],"mmmm")</f>
        <v>October</v>
      </c>
      <c r="D398" s="1">
        <f>YEAR(tblTransaksi[[#This Row],[Tanggal]])</f>
        <v>2026</v>
      </c>
      <c r="E398" s="14">
        <f>MONTH(tblTransaksi[[#This Row],[Tanggal]])</f>
        <v>10</v>
      </c>
      <c r="F398" s="1" t="s">
        <v>28</v>
      </c>
      <c r="G398" s="1" t="str">
        <f>IFERROR(_xlfn.XLOOKUP(tblTransaksi[[#This Row],[Kode Produk]],Master_Data!$A$7:$A$25,Master_Data!$B$7:$B$25),"")</f>
        <v>Samsung Galaxy S25</v>
      </c>
      <c r="H398" s="1" t="str">
        <f>IFERROR(_xlfn.XLOOKUP(tblTransaksi[[#This Row],[Kode Produk]],Master_Data!$A$7:$A$25,Master_Data!$C$7:$C$25),"")</f>
        <v>Flagship</v>
      </c>
      <c r="I398" s="1" t="s">
        <v>82</v>
      </c>
      <c r="J398" s="1" t="str">
        <f>IFERROR(_xlfn.XLOOKUP(tblTransaksi[[#This Row],[ID Sales]],Master_Data!$G$7:$G$16,Master_Data!$H$7:$H$16),"")</f>
        <v>Reza Maulana</v>
      </c>
      <c r="K398" s="1" t="str">
        <f>IFERROR(_xlfn.XLOOKUP(tblTransaksi[[#This Row],[ID Sales]],Master_Data!$G$7:$G$16,Master_Data!$I$7:$I$16),"")</f>
        <v>Palembang</v>
      </c>
      <c r="L398" s="1">
        <v>1</v>
      </c>
      <c r="M398" s="5">
        <f>IFERROR(_xlfn.XLOOKUP(tblTransaksi[[#This Row],[Kode Produk]],Master_Data!$A$7:$A$25,Master_Data!$D$7:$D$25),"")</f>
        <v>14999000</v>
      </c>
      <c r="N398" s="11">
        <v>0.05</v>
      </c>
      <c r="O398" s="5">
        <f>IF(OR(tblTransaksi[[#This Row],[Qty]]="",tblTransaksi[[#This Row],[Harga Satuan]]=""),"",tblTransaksi[[#This Row],[Qty]]*tblTransaksi[[#This Row],[Harga Satuan]]*(1-tblTransaksi[[#This Row],[Diskon (%)]]))</f>
        <v>14249050</v>
      </c>
      <c r="P398" s="1" t="s">
        <v>17</v>
      </c>
    </row>
    <row r="399" spans="1:16" x14ac:dyDescent="0.25">
      <c r="A399" s="1" t="s">
        <v>395</v>
      </c>
      <c r="B399" s="10">
        <v>46319</v>
      </c>
      <c r="C399" s="12" t="str">
        <f>TEXT(tblTransaksi[[#This Row],[Tanggal]],"mmmm")</f>
        <v>October</v>
      </c>
      <c r="D399" s="1">
        <f>YEAR(tblTransaksi[[#This Row],[Tanggal]])</f>
        <v>2026</v>
      </c>
      <c r="E399" s="14">
        <f>MONTH(tblTransaksi[[#This Row],[Tanggal]])</f>
        <v>10</v>
      </c>
      <c r="F399" s="1" t="s">
        <v>33</v>
      </c>
      <c r="G399" s="1" t="str">
        <f>IFERROR(_xlfn.XLOOKUP(tblTransaksi[[#This Row],[Kode Produk]],Master_Data!$A$7:$A$25,Master_Data!$B$7:$B$25),"")</f>
        <v>Xiaomi Redmi Note 14</v>
      </c>
      <c r="H399" s="1" t="str">
        <f>IFERROR(_xlfn.XLOOKUP(tblTransaksi[[#This Row],[Kode Produk]],Master_Data!$A$7:$A$25,Master_Data!$C$7:$C$25),"")</f>
        <v>Mid-Range</v>
      </c>
      <c r="I399" s="1" t="s">
        <v>62</v>
      </c>
      <c r="J399" s="1" t="str">
        <f>IFERROR(_xlfn.XLOOKUP(tblTransaksi[[#This Row],[ID Sales]],Master_Data!$G$7:$G$16,Master_Data!$H$7:$H$16),"")</f>
        <v>Andi Pratama</v>
      </c>
      <c r="K399" s="1" t="str">
        <f>IFERROR(_xlfn.XLOOKUP(tblTransaksi[[#This Row],[ID Sales]],Master_Data!$G$7:$G$16,Master_Data!$I$7:$I$16),"")</f>
        <v>Jakarta</v>
      </c>
      <c r="L399" s="1">
        <v>3</v>
      </c>
      <c r="M399" s="5">
        <f>IFERROR(_xlfn.XLOOKUP(tblTransaksi[[#This Row],[Kode Produk]],Master_Data!$A$7:$A$25,Master_Data!$D$7:$D$25),"")</f>
        <v>2799000</v>
      </c>
      <c r="N399" s="11">
        <v>0</v>
      </c>
      <c r="O399" s="5">
        <f>IF(OR(tblTransaksi[[#This Row],[Qty]]="",tblTransaksi[[#This Row],[Harga Satuan]]=""),"",tblTransaksi[[#This Row],[Qty]]*tblTransaksi[[#This Row],[Harga Satuan]]*(1-tblTransaksi[[#This Row],[Diskon (%)]]))</f>
        <v>8397000</v>
      </c>
      <c r="P399" s="1" t="s">
        <v>17</v>
      </c>
    </row>
    <row r="400" spans="1:16" x14ac:dyDescent="0.25">
      <c r="A400" s="1" t="s">
        <v>89</v>
      </c>
      <c r="B400" s="10">
        <v>46320</v>
      </c>
      <c r="C400" s="12" t="str">
        <f>TEXT(tblTransaksi[[#This Row],[Tanggal]],"mmmm")</f>
        <v>October</v>
      </c>
      <c r="D400" s="1">
        <f>YEAR(tblTransaksi[[#This Row],[Tanggal]])</f>
        <v>2026</v>
      </c>
      <c r="E400" s="14">
        <f>MONTH(tblTransaksi[[#This Row],[Tanggal]])</f>
        <v>10</v>
      </c>
      <c r="F400" s="1" t="s">
        <v>60</v>
      </c>
      <c r="G400" s="1" t="str">
        <f>IFERROR(_xlfn.XLOOKUP(tblTransaksi[[#This Row],[Kode Produk]],Master_Data!$A$7:$A$25,Master_Data!$B$7:$B$25),"")</f>
        <v>iPhone 16</v>
      </c>
      <c r="H400" s="1" t="str">
        <f>IFERROR(_xlfn.XLOOKUP(tblTransaksi[[#This Row],[Kode Produk]],Master_Data!$A$7:$A$25,Master_Data!$C$7:$C$25),"")</f>
        <v>Flagship</v>
      </c>
      <c r="I400" s="1" t="s">
        <v>62</v>
      </c>
      <c r="J400" s="1" t="str">
        <f>IFERROR(_xlfn.XLOOKUP(tblTransaksi[[#This Row],[ID Sales]],Master_Data!$G$7:$G$16,Master_Data!$H$7:$H$16),"")</f>
        <v>Andi Pratama</v>
      </c>
      <c r="K400" s="1" t="str">
        <f>IFERROR(_xlfn.XLOOKUP(tblTransaksi[[#This Row],[ID Sales]],Master_Data!$G$7:$G$16,Master_Data!$I$7:$I$16),"")</f>
        <v>Jakarta</v>
      </c>
      <c r="L400" s="1">
        <v>1</v>
      </c>
      <c r="M400" s="5">
        <f>IFERROR(_xlfn.XLOOKUP(tblTransaksi[[#This Row],[Kode Produk]],Master_Data!$A$7:$A$25,Master_Data!$D$7:$D$25),"")</f>
        <v>14999000</v>
      </c>
      <c r="N400" s="11">
        <v>0.15</v>
      </c>
      <c r="O400" s="5">
        <f>IF(OR(tblTransaksi[[#This Row],[Qty]]="",tblTransaksi[[#This Row],[Harga Satuan]]=""),"",tblTransaksi[[#This Row],[Qty]]*tblTransaksi[[#This Row],[Harga Satuan]]*(1-tblTransaksi[[#This Row],[Diskon (%)]]))</f>
        <v>12749150</v>
      </c>
      <c r="P400" s="1" t="s">
        <v>18</v>
      </c>
    </row>
    <row r="401" spans="1:16" x14ac:dyDescent="0.25">
      <c r="A401" s="1" t="s">
        <v>143</v>
      </c>
      <c r="B401" s="10">
        <v>46320</v>
      </c>
      <c r="C401" s="12" t="str">
        <f>TEXT(tblTransaksi[[#This Row],[Tanggal]],"mmmm")</f>
        <v>October</v>
      </c>
      <c r="D401" s="1">
        <f>YEAR(tblTransaksi[[#This Row],[Tanggal]])</f>
        <v>2026</v>
      </c>
      <c r="E401" s="14">
        <f>MONTH(tblTransaksi[[#This Row],[Tanggal]])</f>
        <v>10</v>
      </c>
      <c r="F401" s="1" t="s">
        <v>26</v>
      </c>
      <c r="G401" s="1" t="str">
        <f>IFERROR(_xlfn.XLOOKUP(tblTransaksi[[#This Row],[Kode Produk]],Master_Data!$A$7:$A$25,Master_Data!$B$7:$B$25),"")</f>
        <v>Samsung Galaxy A36 5G</v>
      </c>
      <c r="H401" s="1" t="str">
        <f>IFERROR(_xlfn.XLOOKUP(tblTransaksi[[#This Row],[Kode Produk]],Master_Data!$A$7:$A$25,Master_Data!$C$7:$C$25),"")</f>
        <v>Mid-Range</v>
      </c>
      <c r="I401" s="1" t="s">
        <v>80</v>
      </c>
      <c r="J401" s="1" t="str">
        <f>IFERROR(_xlfn.XLOOKUP(tblTransaksi[[#This Row],[ID Sales]],Master_Data!$G$7:$G$16,Master_Data!$H$7:$H$16),"")</f>
        <v>Salsa Maharani</v>
      </c>
      <c r="K401" s="1" t="str">
        <f>IFERROR(_xlfn.XLOOKUP(tblTransaksi[[#This Row],[ID Sales]],Master_Data!$G$7:$G$16,Master_Data!$I$7:$I$16),"")</f>
        <v>Medan</v>
      </c>
      <c r="L401" s="1">
        <v>5</v>
      </c>
      <c r="M401" s="5">
        <f>IFERROR(_xlfn.XLOOKUP(tblTransaksi[[#This Row],[Kode Produk]],Master_Data!$A$7:$A$25,Master_Data!$D$7:$D$25),"")</f>
        <v>5199000</v>
      </c>
      <c r="N401" s="11">
        <v>0.05</v>
      </c>
      <c r="O401" s="5">
        <f>IF(OR(tblTransaksi[[#This Row],[Qty]]="",tblTransaksi[[#This Row],[Harga Satuan]]=""),"",tblTransaksi[[#This Row],[Qty]]*tblTransaksi[[#This Row],[Harga Satuan]]*(1-tblTransaksi[[#This Row],[Diskon (%)]]))</f>
        <v>24695250</v>
      </c>
      <c r="P401" s="1" t="s">
        <v>18</v>
      </c>
    </row>
    <row r="402" spans="1:16" x14ac:dyDescent="0.25">
      <c r="A402" s="1" t="s">
        <v>222</v>
      </c>
      <c r="B402" s="10">
        <v>46320</v>
      </c>
      <c r="C402" s="12" t="str">
        <f>TEXT(tblTransaksi[[#This Row],[Tanggal]],"mmmm")</f>
        <v>October</v>
      </c>
      <c r="D402" s="1">
        <f>YEAR(tblTransaksi[[#This Row],[Tanggal]])</f>
        <v>2026</v>
      </c>
      <c r="E402" s="14">
        <f>MONTH(tblTransaksi[[#This Row],[Tanggal]])</f>
        <v>10</v>
      </c>
      <c r="F402" s="1" t="s">
        <v>26</v>
      </c>
      <c r="G402" s="1" t="str">
        <f>IFERROR(_xlfn.XLOOKUP(tblTransaksi[[#This Row],[Kode Produk]],Master_Data!$A$7:$A$25,Master_Data!$B$7:$B$25),"")</f>
        <v>Samsung Galaxy A36 5G</v>
      </c>
      <c r="H402" s="1" t="str">
        <f>IFERROR(_xlfn.XLOOKUP(tblTransaksi[[#This Row],[Kode Produk]],Master_Data!$A$7:$A$25,Master_Data!$C$7:$C$25),"")</f>
        <v>Mid-Range</v>
      </c>
      <c r="I402" s="1" t="s">
        <v>62</v>
      </c>
      <c r="J402" s="1" t="str">
        <f>IFERROR(_xlfn.XLOOKUP(tblTransaksi[[#This Row],[ID Sales]],Master_Data!$G$7:$G$16,Master_Data!$H$7:$H$16),"")</f>
        <v>Andi Pratama</v>
      </c>
      <c r="K402" s="1" t="str">
        <f>IFERROR(_xlfn.XLOOKUP(tblTransaksi[[#This Row],[ID Sales]],Master_Data!$G$7:$G$16,Master_Data!$I$7:$I$16),"")</f>
        <v>Jakarta</v>
      </c>
      <c r="L402" s="1">
        <v>4</v>
      </c>
      <c r="M402" s="5">
        <f>IFERROR(_xlfn.XLOOKUP(tblTransaksi[[#This Row],[Kode Produk]],Master_Data!$A$7:$A$25,Master_Data!$D$7:$D$25),"")</f>
        <v>5199000</v>
      </c>
      <c r="N402" s="11">
        <v>0.1</v>
      </c>
      <c r="O402" s="5">
        <f>IF(OR(tblTransaksi[[#This Row],[Qty]]="",tblTransaksi[[#This Row],[Harga Satuan]]=""),"",tblTransaksi[[#This Row],[Qty]]*tblTransaksi[[#This Row],[Harga Satuan]]*(1-tblTransaksi[[#This Row],[Diskon (%)]]))</f>
        <v>18716400</v>
      </c>
      <c r="P402" s="1" t="s">
        <v>17</v>
      </c>
    </row>
    <row r="403" spans="1:16" x14ac:dyDescent="0.25">
      <c r="A403" s="1" t="s">
        <v>300</v>
      </c>
      <c r="B403" s="10">
        <v>46320</v>
      </c>
      <c r="C403" s="12" t="str">
        <f>TEXT(tblTransaksi[[#This Row],[Tanggal]],"mmmm")</f>
        <v>October</v>
      </c>
      <c r="D403" s="1">
        <f>YEAR(tblTransaksi[[#This Row],[Tanggal]])</f>
        <v>2026</v>
      </c>
      <c r="E403" s="14">
        <f>MONTH(tblTransaksi[[#This Row],[Tanggal]])</f>
        <v>10</v>
      </c>
      <c r="F403" s="1" t="s">
        <v>38</v>
      </c>
      <c r="G403" s="1" t="str">
        <f>IFERROR(_xlfn.XLOOKUP(tblTransaksi[[#This Row],[Kode Produk]],Master_Data!$A$7:$A$25,Master_Data!$B$7:$B$25),"")</f>
        <v>OPPO A5 Pro</v>
      </c>
      <c r="H403" s="1" t="str">
        <f>IFERROR(_xlfn.XLOOKUP(tblTransaksi[[#This Row],[Kode Produk]],Master_Data!$A$7:$A$25,Master_Data!$C$7:$C$25),"")</f>
        <v>Entry-Level</v>
      </c>
      <c r="I403" s="1" t="s">
        <v>70</v>
      </c>
      <c r="J403" s="1" t="str">
        <f>IFERROR(_xlfn.XLOOKUP(tblTransaksi[[#This Row],[ID Sales]],Master_Data!$G$7:$G$16,Master_Data!$H$7:$H$16),"")</f>
        <v>Fajar Nugroho</v>
      </c>
      <c r="K403" s="1" t="str">
        <f>IFERROR(_xlfn.XLOOKUP(tblTransaksi[[#This Row],[ID Sales]],Master_Data!$G$7:$G$16,Master_Data!$I$7:$I$16),"")</f>
        <v>Bandung</v>
      </c>
      <c r="L403" s="1">
        <v>2</v>
      </c>
      <c r="M403" s="5">
        <f>IFERROR(_xlfn.XLOOKUP(tblTransaksi[[#This Row],[Kode Produk]],Master_Data!$A$7:$A$25,Master_Data!$D$7:$D$25),"")</f>
        <v>2499000</v>
      </c>
      <c r="N403" s="11">
        <v>0.05</v>
      </c>
      <c r="O403" s="5">
        <f>IF(OR(tblTransaksi[[#This Row],[Qty]]="",tblTransaksi[[#This Row],[Harga Satuan]]=""),"",tblTransaksi[[#This Row],[Qty]]*tblTransaksi[[#This Row],[Harga Satuan]]*(1-tblTransaksi[[#This Row],[Diskon (%)]]))</f>
        <v>4748100</v>
      </c>
      <c r="P403" s="1" t="s">
        <v>17</v>
      </c>
    </row>
    <row r="404" spans="1:16" x14ac:dyDescent="0.25">
      <c r="A404" s="1" t="s">
        <v>512</v>
      </c>
      <c r="B404" s="10">
        <v>46320</v>
      </c>
      <c r="C404" s="12" t="str">
        <f>TEXT(tblTransaksi[[#This Row],[Tanggal]],"mmmm")</f>
        <v>October</v>
      </c>
      <c r="D404" s="1">
        <f>YEAR(tblTransaksi[[#This Row],[Tanggal]])</f>
        <v>2026</v>
      </c>
      <c r="E404" s="14">
        <f>MONTH(tblTransaksi[[#This Row],[Tanggal]])</f>
        <v>10</v>
      </c>
      <c r="F404" s="1" t="s">
        <v>31</v>
      </c>
      <c r="G404" s="1" t="str">
        <f>IFERROR(_xlfn.XLOOKUP(tblTransaksi[[#This Row],[Kode Produk]],Master_Data!$A$7:$A$25,Master_Data!$B$7:$B$25),"")</f>
        <v>Xiaomi Redmi 14C</v>
      </c>
      <c r="H404" s="1" t="str">
        <f>IFERROR(_xlfn.XLOOKUP(tblTransaksi[[#This Row],[Kode Produk]],Master_Data!$A$7:$A$25,Master_Data!$C$7:$C$25),"")</f>
        <v>Entry-Level</v>
      </c>
      <c r="I404" s="1" t="s">
        <v>85</v>
      </c>
      <c r="J404" s="1" t="str">
        <f>IFERROR(_xlfn.XLOOKUP(tblTransaksi[[#This Row],[ID Sales]],Master_Data!$G$7:$G$16,Master_Data!$H$7:$H$16),"")</f>
        <v>Aulia Rahman</v>
      </c>
      <c r="K404" s="1" t="str">
        <f>IFERROR(_xlfn.XLOOKUP(tblTransaksi[[#This Row],[ID Sales]],Master_Data!$G$7:$G$16,Master_Data!$I$7:$I$16),"")</f>
        <v>Palembang</v>
      </c>
      <c r="L404" s="1">
        <v>3</v>
      </c>
      <c r="M404" s="5">
        <f>IFERROR(_xlfn.XLOOKUP(tblTransaksi[[#This Row],[Kode Produk]],Master_Data!$A$7:$A$25,Master_Data!$D$7:$D$25),"")</f>
        <v>1499000</v>
      </c>
      <c r="N404" s="11">
        <v>0</v>
      </c>
      <c r="O404" s="5">
        <f>IF(OR(tblTransaksi[[#This Row],[Qty]]="",tblTransaksi[[#This Row],[Harga Satuan]]=""),"",tblTransaksi[[#This Row],[Qty]]*tblTransaksi[[#This Row],[Harga Satuan]]*(1-tblTransaksi[[#This Row],[Diskon (%)]]))</f>
        <v>4497000</v>
      </c>
      <c r="P404" s="1" t="s">
        <v>17</v>
      </c>
    </row>
    <row r="405" spans="1:16" x14ac:dyDescent="0.25">
      <c r="A405" s="1" t="s">
        <v>573</v>
      </c>
      <c r="B405" s="10">
        <v>46320</v>
      </c>
      <c r="C405" s="12" t="str">
        <f>TEXT(tblTransaksi[[#This Row],[Tanggal]],"mmmm")</f>
        <v>October</v>
      </c>
      <c r="D405" s="1">
        <f>YEAR(tblTransaksi[[#This Row],[Tanggal]])</f>
        <v>2026</v>
      </c>
      <c r="E405" s="14">
        <f>MONTH(tblTransaksi[[#This Row],[Tanggal]])</f>
        <v>10</v>
      </c>
      <c r="F405" s="1" t="s">
        <v>48</v>
      </c>
      <c r="G405" s="1" t="str">
        <f>IFERROR(_xlfn.XLOOKUP(tblTransaksi[[#This Row],[Kode Produk]],Master_Data!$A$7:$A$25,Master_Data!$B$7:$B$25),"")</f>
        <v>realme C75</v>
      </c>
      <c r="H405" s="1" t="str">
        <f>IFERROR(_xlfn.XLOOKUP(tblTransaksi[[#This Row],[Kode Produk]],Master_Data!$A$7:$A$25,Master_Data!$C$7:$C$25),"")</f>
        <v>Entry-Level</v>
      </c>
      <c r="I405" s="1" t="s">
        <v>85</v>
      </c>
      <c r="J405" s="1" t="str">
        <f>IFERROR(_xlfn.XLOOKUP(tblTransaksi[[#This Row],[ID Sales]],Master_Data!$G$7:$G$16,Master_Data!$H$7:$H$16),"")</f>
        <v>Aulia Rahman</v>
      </c>
      <c r="K405" s="1" t="str">
        <f>IFERROR(_xlfn.XLOOKUP(tblTransaksi[[#This Row],[ID Sales]],Master_Data!$G$7:$G$16,Master_Data!$I$7:$I$16),"")</f>
        <v>Palembang</v>
      </c>
      <c r="L405" s="1">
        <v>1</v>
      </c>
      <c r="M405" s="5">
        <f>IFERROR(_xlfn.XLOOKUP(tblTransaksi[[#This Row],[Kode Produk]],Master_Data!$A$7:$A$25,Master_Data!$D$7:$D$25),"")</f>
        <v>2299000</v>
      </c>
      <c r="N405" s="11">
        <v>0.1</v>
      </c>
      <c r="O405" s="5">
        <f>IF(OR(tblTransaksi[[#This Row],[Qty]]="",tblTransaksi[[#This Row],[Harga Satuan]]=""),"",tblTransaksi[[#This Row],[Qty]]*tblTransaksi[[#This Row],[Harga Satuan]]*(1-tblTransaksi[[#This Row],[Diskon (%)]]))</f>
        <v>2069100</v>
      </c>
      <c r="P405" s="1" t="s">
        <v>87</v>
      </c>
    </row>
    <row r="406" spans="1:16" x14ac:dyDescent="0.25">
      <c r="A406" s="1" t="s">
        <v>228</v>
      </c>
      <c r="B406" s="10">
        <v>46321</v>
      </c>
      <c r="C406" s="12" t="str">
        <f>TEXT(tblTransaksi[[#This Row],[Tanggal]],"mmmm")</f>
        <v>October</v>
      </c>
      <c r="D406" s="1">
        <f>YEAR(tblTransaksi[[#This Row],[Tanggal]])</f>
        <v>2026</v>
      </c>
      <c r="E406" s="14">
        <f>MONTH(tblTransaksi[[#This Row],[Tanggal]])</f>
        <v>10</v>
      </c>
      <c r="F406" s="1" t="s">
        <v>26</v>
      </c>
      <c r="G406" s="1" t="str">
        <f>IFERROR(_xlfn.XLOOKUP(tblTransaksi[[#This Row],[Kode Produk]],Master_Data!$A$7:$A$25,Master_Data!$B$7:$B$25),"")</f>
        <v>Samsung Galaxy A36 5G</v>
      </c>
      <c r="H406" s="1" t="str">
        <f>IFERROR(_xlfn.XLOOKUP(tblTransaksi[[#This Row],[Kode Produk]],Master_Data!$A$7:$A$25,Master_Data!$C$7:$C$25),"")</f>
        <v>Mid-Range</v>
      </c>
      <c r="I406" s="1" t="s">
        <v>80</v>
      </c>
      <c r="J406" s="1" t="str">
        <f>IFERROR(_xlfn.XLOOKUP(tblTransaksi[[#This Row],[ID Sales]],Master_Data!$G$7:$G$16,Master_Data!$H$7:$H$16),"")</f>
        <v>Salsa Maharani</v>
      </c>
      <c r="K406" s="1" t="str">
        <f>IFERROR(_xlfn.XLOOKUP(tblTransaksi[[#This Row],[ID Sales]],Master_Data!$G$7:$G$16,Master_Data!$I$7:$I$16),"")</f>
        <v>Medan</v>
      </c>
      <c r="L406" s="1">
        <v>1</v>
      </c>
      <c r="M406" s="5">
        <f>IFERROR(_xlfn.XLOOKUP(tblTransaksi[[#This Row],[Kode Produk]],Master_Data!$A$7:$A$25,Master_Data!$D$7:$D$25),"")</f>
        <v>5199000</v>
      </c>
      <c r="N406" s="11">
        <v>0.15</v>
      </c>
      <c r="O406" s="5">
        <f>IF(OR(tblTransaksi[[#This Row],[Qty]]="",tblTransaksi[[#This Row],[Harga Satuan]]=""),"",tblTransaksi[[#This Row],[Qty]]*tblTransaksi[[#This Row],[Harga Satuan]]*(1-tblTransaksi[[#This Row],[Diskon (%)]]))</f>
        <v>4419150</v>
      </c>
      <c r="P406" s="1" t="s">
        <v>17</v>
      </c>
    </row>
    <row r="407" spans="1:16" x14ac:dyDescent="0.25">
      <c r="A407" s="1" t="s">
        <v>427</v>
      </c>
      <c r="B407" s="10">
        <v>46321</v>
      </c>
      <c r="C407" s="12" t="str">
        <f>TEXT(tblTransaksi[[#This Row],[Tanggal]],"mmmm")</f>
        <v>October</v>
      </c>
      <c r="D407" s="1">
        <f>YEAR(tblTransaksi[[#This Row],[Tanggal]])</f>
        <v>2026</v>
      </c>
      <c r="E407" s="14">
        <f>MONTH(tblTransaksi[[#This Row],[Tanggal]])</f>
        <v>10</v>
      </c>
      <c r="F407" s="1" t="s">
        <v>26</v>
      </c>
      <c r="G407" s="1" t="str">
        <f>IFERROR(_xlfn.XLOOKUP(tblTransaksi[[#This Row],[Kode Produk]],Master_Data!$A$7:$A$25,Master_Data!$B$7:$B$25),"")</f>
        <v>Samsung Galaxy A36 5G</v>
      </c>
      <c r="H407" s="1" t="str">
        <f>IFERROR(_xlfn.XLOOKUP(tblTransaksi[[#This Row],[Kode Produk]],Master_Data!$A$7:$A$25,Master_Data!$C$7:$C$25),"")</f>
        <v>Mid-Range</v>
      </c>
      <c r="I407" s="1" t="s">
        <v>80</v>
      </c>
      <c r="J407" s="1" t="str">
        <f>IFERROR(_xlfn.XLOOKUP(tblTransaksi[[#This Row],[ID Sales]],Master_Data!$G$7:$G$16,Master_Data!$H$7:$H$16),"")</f>
        <v>Salsa Maharani</v>
      </c>
      <c r="K407" s="1" t="str">
        <f>IFERROR(_xlfn.XLOOKUP(tblTransaksi[[#This Row],[ID Sales]],Master_Data!$G$7:$G$16,Master_Data!$I$7:$I$16),"")</f>
        <v>Medan</v>
      </c>
      <c r="L407" s="1">
        <v>2</v>
      </c>
      <c r="M407" s="5">
        <f>IFERROR(_xlfn.XLOOKUP(tblTransaksi[[#This Row],[Kode Produk]],Master_Data!$A$7:$A$25,Master_Data!$D$7:$D$25),"")</f>
        <v>5199000</v>
      </c>
      <c r="N407" s="11">
        <v>0</v>
      </c>
      <c r="O407" s="5">
        <f>IF(OR(tblTransaksi[[#This Row],[Qty]]="",tblTransaksi[[#This Row],[Harga Satuan]]=""),"",tblTransaksi[[#This Row],[Qty]]*tblTransaksi[[#This Row],[Harga Satuan]]*(1-tblTransaksi[[#This Row],[Diskon (%)]]))</f>
        <v>10398000</v>
      </c>
      <c r="P407" s="1" t="s">
        <v>17</v>
      </c>
    </row>
    <row r="408" spans="1:16" x14ac:dyDescent="0.25">
      <c r="A408" s="1" t="s">
        <v>474</v>
      </c>
      <c r="B408" s="10">
        <v>46321</v>
      </c>
      <c r="C408" s="12" t="str">
        <f>TEXT(tblTransaksi[[#This Row],[Tanggal]],"mmmm")</f>
        <v>October</v>
      </c>
      <c r="D408" s="1">
        <f>YEAR(tblTransaksi[[#This Row],[Tanggal]])</f>
        <v>2026</v>
      </c>
      <c r="E408" s="14">
        <f>MONTH(tblTransaksi[[#This Row],[Tanggal]])</f>
        <v>10</v>
      </c>
      <c r="F408" s="1" t="s">
        <v>46</v>
      </c>
      <c r="G408" s="1" t="str">
        <f>IFERROR(_xlfn.XLOOKUP(tblTransaksi[[#This Row],[Kode Produk]],Master_Data!$A$7:$A$25,Master_Data!$B$7:$B$25),"")</f>
        <v>vivo V50</v>
      </c>
      <c r="H408" s="1" t="str">
        <f>IFERROR(_xlfn.XLOOKUP(tblTransaksi[[#This Row],[Kode Produk]],Master_Data!$A$7:$A$25,Master_Data!$C$7:$C$25),"")</f>
        <v>Mid-Range</v>
      </c>
      <c r="I408" s="1" t="s">
        <v>82</v>
      </c>
      <c r="J408" s="1" t="str">
        <f>IFERROR(_xlfn.XLOOKUP(tblTransaksi[[#This Row],[ID Sales]],Master_Data!$G$7:$G$16,Master_Data!$H$7:$H$16),"")</f>
        <v>Reza Maulana</v>
      </c>
      <c r="K408" s="1" t="str">
        <f>IFERROR(_xlfn.XLOOKUP(tblTransaksi[[#This Row],[ID Sales]],Master_Data!$G$7:$G$16,Master_Data!$I$7:$I$16),"")</f>
        <v>Palembang</v>
      </c>
      <c r="L408" s="1">
        <v>2</v>
      </c>
      <c r="M408" s="5">
        <f>IFERROR(_xlfn.XLOOKUP(tblTransaksi[[#This Row],[Kode Produk]],Master_Data!$A$7:$A$25,Master_Data!$D$7:$D$25),"")</f>
        <v>6999000</v>
      </c>
      <c r="N408" s="11">
        <v>0</v>
      </c>
      <c r="O408" s="5">
        <f>IF(OR(tblTransaksi[[#This Row],[Qty]]="",tblTransaksi[[#This Row],[Harga Satuan]]=""),"",tblTransaksi[[#This Row],[Qty]]*tblTransaksi[[#This Row],[Harga Satuan]]*(1-tblTransaksi[[#This Row],[Diskon (%)]]))</f>
        <v>13998000</v>
      </c>
      <c r="P408" s="1" t="s">
        <v>19</v>
      </c>
    </row>
    <row r="409" spans="1:16" x14ac:dyDescent="0.25">
      <c r="A409" s="1" t="s">
        <v>544</v>
      </c>
      <c r="B409" s="10">
        <v>46321</v>
      </c>
      <c r="C409" s="12" t="str">
        <f>TEXT(tblTransaksi[[#This Row],[Tanggal]],"mmmm")</f>
        <v>October</v>
      </c>
      <c r="D409" s="1">
        <f>YEAR(tblTransaksi[[#This Row],[Tanggal]])</f>
        <v>2026</v>
      </c>
      <c r="E409" s="14">
        <f>MONTH(tblTransaksi[[#This Row],[Tanggal]])</f>
        <v>10</v>
      </c>
      <c r="F409" s="1" t="s">
        <v>60</v>
      </c>
      <c r="G409" s="1" t="str">
        <f>IFERROR(_xlfn.XLOOKUP(tblTransaksi[[#This Row],[Kode Produk]],Master_Data!$A$7:$A$25,Master_Data!$B$7:$B$25),"")</f>
        <v>iPhone 16</v>
      </c>
      <c r="H409" s="1" t="str">
        <f>IFERROR(_xlfn.XLOOKUP(tblTransaksi[[#This Row],[Kode Produk]],Master_Data!$A$7:$A$25,Master_Data!$C$7:$C$25),"")</f>
        <v>Flagship</v>
      </c>
      <c r="I409" s="1" t="s">
        <v>72</v>
      </c>
      <c r="J409" s="1" t="str">
        <f>IFERROR(_xlfn.XLOOKUP(tblTransaksi[[#This Row],[ID Sales]],Master_Data!$G$7:$G$16,Master_Data!$H$7:$H$16),"")</f>
        <v>Kevin Wijaya</v>
      </c>
      <c r="K409" s="1" t="str">
        <f>IFERROR(_xlfn.XLOOKUP(tblTransaksi[[#This Row],[ID Sales]],Master_Data!$G$7:$G$16,Master_Data!$I$7:$I$16),"")</f>
        <v>Surabaya</v>
      </c>
      <c r="L409" s="1">
        <v>3</v>
      </c>
      <c r="M409" s="5">
        <f>IFERROR(_xlfn.XLOOKUP(tblTransaksi[[#This Row],[Kode Produk]],Master_Data!$A$7:$A$25,Master_Data!$D$7:$D$25),"")</f>
        <v>14999000</v>
      </c>
      <c r="N409" s="11">
        <v>0.15</v>
      </c>
      <c r="O409" s="5">
        <f>IF(OR(tblTransaksi[[#This Row],[Qty]]="",tblTransaksi[[#This Row],[Harga Satuan]]=""),"",tblTransaksi[[#This Row],[Qty]]*tblTransaksi[[#This Row],[Harga Satuan]]*(1-tblTransaksi[[#This Row],[Diskon (%)]]))</f>
        <v>38247450</v>
      </c>
      <c r="P409" s="1" t="s">
        <v>18</v>
      </c>
    </row>
    <row r="410" spans="1:16" x14ac:dyDescent="0.25">
      <c r="A410" s="1" t="s">
        <v>150</v>
      </c>
      <c r="B410" s="10">
        <v>46322</v>
      </c>
      <c r="C410" s="12" t="str">
        <f>TEXT(tblTransaksi[[#This Row],[Tanggal]],"mmmm")</f>
        <v>October</v>
      </c>
      <c r="D410" s="1">
        <f>YEAR(tblTransaksi[[#This Row],[Tanggal]])</f>
        <v>2026</v>
      </c>
      <c r="E410" s="14">
        <f>MONTH(tblTransaksi[[#This Row],[Tanggal]])</f>
        <v>10</v>
      </c>
      <c r="F410" s="1" t="s">
        <v>56</v>
      </c>
      <c r="G410" s="1" t="str">
        <f>IFERROR(_xlfn.XLOOKUP(tblTransaksi[[#This Row],[Kode Produk]],Master_Data!$A$7:$A$25,Master_Data!$B$7:$B$25),"")</f>
        <v>iPhone 13</v>
      </c>
      <c r="H410" s="1" t="str">
        <f>IFERROR(_xlfn.XLOOKUP(tblTransaksi[[#This Row],[Kode Produk]],Master_Data!$A$7:$A$25,Master_Data!$C$7:$C$25),"")</f>
        <v>Upper Mid-Range</v>
      </c>
      <c r="I410" s="1" t="s">
        <v>75</v>
      </c>
      <c r="J410" s="1" t="str">
        <f>IFERROR(_xlfn.XLOOKUP(tblTransaksi[[#This Row],[ID Sales]],Master_Data!$G$7:$G$16,Master_Data!$H$7:$H$16),"")</f>
        <v>Arif Setiawan</v>
      </c>
      <c r="K410" s="1" t="str">
        <f>IFERROR(_xlfn.XLOOKUP(tblTransaksi[[#This Row],[ID Sales]],Master_Data!$G$7:$G$16,Master_Data!$I$7:$I$16),"")</f>
        <v>Surabaya</v>
      </c>
      <c r="L410" s="1">
        <v>2</v>
      </c>
      <c r="M410" s="5">
        <f>IFERROR(_xlfn.XLOOKUP(tblTransaksi[[#This Row],[Kode Produk]],Master_Data!$A$7:$A$25,Master_Data!$D$7:$D$25),"")</f>
        <v>8499000</v>
      </c>
      <c r="N410" s="11">
        <v>0.05</v>
      </c>
      <c r="O410" s="5">
        <f>IF(OR(tblTransaksi[[#This Row],[Qty]]="",tblTransaksi[[#This Row],[Harga Satuan]]=""),"",tblTransaksi[[#This Row],[Qty]]*tblTransaksi[[#This Row],[Harga Satuan]]*(1-tblTransaksi[[#This Row],[Diskon (%)]]))</f>
        <v>16148100</v>
      </c>
      <c r="P410" s="1" t="s">
        <v>18</v>
      </c>
    </row>
    <row r="411" spans="1:16" x14ac:dyDescent="0.25">
      <c r="A411" s="1" t="s">
        <v>175</v>
      </c>
      <c r="B411" s="10">
        <v>46322</v>
      </c>
      <c r="C411" s="12" t="str">
        <f>TEXT(tblTransaksi[[#This Row],[Tanggal]],"mmmm")</f>
        <v>October</v>
      </c>
      <c r="D411" s="1">
        <f>YEAR(tblTransaksi[[#This Row],[Tanggal]])</f>
        <v>2026</v>
      </c>
      <c r="E411" s="14">
        <f>MONTH(tblTransaksi[[#This Row],[Tanggal]])</f>
        <v>10</v>
      </c>
      <c r="F411" s="1" t="s">
        <v>42</v>
      </c>
      <c r="G411" s="1" t="str">
        <f>IFERROR(_xlfn.XLOOKUP(tblTransaksi[[#This Row],[Kode Produk]],Master_Data!$A$7:$A$25,Master_Data!$B$7:$B$25),"")</f>
        <v>OPPO Find X8</v>
      </c>
      <c r="H411" s="1" t="str">
        <f>IFERROR(_xlfn.XLOOKUP(tblTransaksi[[#This Row],[Kode Produk]],Master_Data!$A$7:$A$25,Master_Data!$C$7:$C$25),"")</f>
        <v>Flagship</v>
      </c>
      <c r="I411" s="1" t="s">
        <v>70</v>
      </c>
      <c r="J411" s="1" t="str">
        <f>IFERROR(_xlfn.XLOOKUP(tblTransaksi[[#This Row],[ID Sales]],Master_Data!$G$7:$G$16,Master_Data!$H$7:$H$16),"")</f>
        <v>Fajar Nugroho</v>
      </c>
      <c r="K411" s="1" t="str">
        <f>IFERROR(_xlfn.XLOOKUP(tblTransaksi[[#This Row],[ID Sales]],Master_Data!$G$7:$G$16,Master_Data!$I$7:$I$16),"")</f>
        <v>Bandung</v>
      </c>
      <c r="L411" s="1">
        <v>5</v>
      </c>
      <c r="M411" s="5">
        <f>IFERROR(_xlfn.XLOOKUP(tblTransaksi[[#This Row],[Kode Produk]],Master_Data!$A$7:$A$25,Master_Data!$D$7:$D$25),"")</f>
        <v>13999000</v>
      </c>
      <c r="N411" s="11">
        <v>0</v>
      </c>
      <c r="O411" s="5">
        <f>IF(OR(tblTransaksi[[#This Row],[Qty]]="",tblTransaksi[[#This Row],[Harga Satuan]]=""),"",tblTransaksi[[#This Row],[Qty]]*tblTransaksi[[#This Row],[Harga Satuan]]*(1-tblTransaksi[[#This Row],[Diskon (%)]]))</f>
        <v>69995000</v>
      </c>
      <c r="P411" s="1" t="s">
        <v>18</v>
      </c>
    </row>
    <row r="412" spans="1:16" x14ac:dyDescent="0.25">
      <c r="A412" s="1" t="s">
        <v>254</v>
      </c>
      <c r="B412" s="10">
        <v>46322</v>
      </c>
      <c r="C412" s="12" t="str">
        <f>TEXT(tblTransaksi[[#This Row],[Tanggal]],"mmmm")</f>
        <v>October</v>
      </c>
      <c r="D412" s="1">
        <f>YEAR(tblTransaksi[[#This Row],[Tanggal]])</f>
        <v>2026</v>
      </c>
      <c r="E412" s="14">
        <f>MONTH(tblTransaksi[[#This Row],[Tanggal]])</f>
        <v>10</v>
      </c>
      <c r="F412" s="1" t="s">
        <v>58</v>
      </c>
      <c r="G412" s="1" t="str">
        <f>IFERROR(_xlfn.XLOOKUP(tblTransaksi[[#This Row],[Kode Produk]],Master_Data!$A$7:$A$25,Master_Data!$B$7:$B$25),"")</f>
        <v>iPhone 15</v>
      </c>
      <c r="H412" s="1" t="str">
        <f>IFERROR(_xlfn.XLOOKUP(tblTransaksi[[#This Row],[Kode Produk]],Master_Data!$A$7:$A$25,Master_Data!$C$7:$C$25),"")</f>
        <v>Flagship</v>
      </c>
      <c r="I412" s="1" t="s">
        <v>70</v>
      </c>
      <c r="J412" s="1" t="str">
        <f>IFERROR(_xlfn.XLOOKUP(tblTransaksi[[#This Row],[ID Sales]],Master_Data!$G$7:$G$16,Master_Data!$H$7:$H$16),"")</f>
        <v>Fajar Nugroho</v>
      </c>
      <c r="K412" s="1" t="str">
        <f>IFERROR(_xlfn.XLOOKUP(tblTransaksi[[#This Row],[ID Sales]],Master_Data!$G$7:$G$16,Master_Data!$I$7:$I$16),"")</f>
        <v>Bandung</v>
      </c>
      <c r="L412" s="1">
        <v>1</v>
      </c>
      <c r="M412" s="5">
        <f>IFERROR(_xlfn.XLOOKUP(tblTransaksi[[#This Row],[Kode Produk]],Master_Data!$A$7:$A$25,Master_Data!$D$7:$D$25),"")</f>
        <v>12499000</v>
      </c>
      <c r="N412" s="11">
        <v>0.05</v>
      </c>
      <c r="O412" s="5">
        <f>IF(OR(tblTransaksi[[#This Row],[Qty]]="",tblTransaksi[[#This Row],[Harga Satuan]]=""),"",tblTransaksi[[#This Row],[Qty]]*tblTransaksi[[#This Row],[Harga Satuan]]*(1-tblTransaksi[[#This Row],[Diskon (%)]]))</f>
        <v>11874050</v>
      </c>
      <c r="P412" s="1" t="s">
        <v>17</v>
      </c>
    </row>
    <row r="413" spans="1:16" x14ac:dyDescent="0.25">
      <c r="A413" s="1" t="s">
        <v>525</v>
      </c>
      <c r="B413" s="10">
        <v>46322</v>
      </c>
      <c r="C413" s="12" t="str">
        <f>TEXT(tblTransaksi[[#This Row],[Tanggal]],"mmmm")</f>
        <v>October</v>
      </c>
      <c r="D413" s="1">
        <f>YEAR(tblTransaksi[[#This Row],[Tanggal]])</f>
        <v>2026</v>
      </c>
      <c r="E413" s="14">
        <f>MONTH(tblTransaksi[[#This Row],[Tanggal]])</f>
        <v>10</v>
      </c>
      <c r="F413" s="1" t="s">
        <v>26</v>
      </c>
      <c r="G413" s="1" t="str">
        <f>IFERROR(_xlfn.XLOOKUP(tblTransaksi[[#This Row],[Kode Produk]],Master_Data!$A$7:$A$25,Master_Data!$B$7:$B$25),"")</f>
        <v>Samsung Galaxy A36 5G</v>
      </c>
      <c r="H413" s="1" t="str">
        <f>IFERROR(_xlfn.XLOOKUP(tblTransaksi[[#This Row],[Kode Produk]],Master_Data!$A$7:$A$25,Master_Data!$C$7:$C$25),"")</f>
        <v>Mid-Range</v>
      </c>
      <c r="I413" s="1" t="s">
        <v>62</v>
      </c>
      <c r="J413" s="1" t="str">
        <f>IFERROR(_xlfn.XLOOKUP(tblTransaksi[[#This Row],[ID Sales]],Master_Data!$G$7:$G$16,Master_Data!$H$7:$H$16),"")</f>
        <v>Andi Pratama</v>
      </c>
      <c r="K413" s="1" t="str">
        <f>IFERROR(_xlfn.XLOOKUP(tblTransaksi[[#This Row],[ID Sales]],Master_Data!$G$7:$G$16,Master_Data!$I$7:$I$16),"")</f>
        <v>Jakarta</v>
      </c>
      <c r="L413" s="1">
        <v>1</v>
      </c>
      <c r="M413" s="5">
        <f>IFERROR(_xlfn.XLOOKUP(tblTransaksi[[#This Row],[Kode Produk]],Master_Data!$A$7:$A$25,Master_Data!$D$7:$D$25),"")</f>
        <v>5199000</v>
      </c>
      <c r="N413" s="11">
        <v>0.15</v>
      </c>
      <c r="O413" s="5">
        <f>IF(OR(tblTransaksi[[#This Row],[Qty]]="",tblTransaksi[[#This Row],[Harga Satuan]]=""),"",tblTransaksi[[#This Row],[Qty]]*tblTransaksi[[#This Row],[Harga Satuan]]*(1-tblTransaksi[[#This Row],[Diskon (%)]]))</f>
        <v>4419150</v>
      </c>
      <c r="P413" s="1" t="s">
        <v>19</v>
      </c>
    </row>
    <row r="414" spans="1:16" x14ac:dyDescent="0.25">
      <c r="A414" s="1" t="s">
        <v>264</v>
      </c>
      <c r="B414" s="10">
        <v>46323</v>
      </c>
      <c r="C414" s="12" t="str">
        <f>TEXT(tblTransaksi[[#This Row],[Tanggal]],"mmmm")</f>
        <v>October</v>
      </c>
      <c r="D414" s="1">
        <f>YEAR(tblTransaksi[[#This Row],[Tanggal]])</f>
        <v>2026</v>
      </c>
      <c r="E414" s="14">
        <f>MONTH(tblTransaksi[[#This Row],[Tanggal]])</f>
        <v>10</v>
      </c>
      <c r="F414" s="1" t="s">
        <v>46</v>
      </c>
      <c r="G414" s="1" t="str">
        <f>IFERROR(_xlfn.XLOOKUP(tblTransaksi[[#This Row],[Kode Produk]],Master_Data!$A$7:$A$25,Master_Data!$B$7:$B$25),"")</f>
        <v>vivo V50</v>
      </c>
      <c r="H414" s="1" t="str">
        <f>IFERROR(_xlfn.XLOOKUP(tblTransaksi[[#This Row],[Kode Produk]],Master_Data!$A$7:$A$25,Master_Data!$C$7:$C$25),"")</f>
        <v>Mid-Range</v>
      </c>
      <c r="I414" s="1" t="s">
        <v>85</v>
      </c>
      <c r="J414" s="1" t="str">
        <f>IFERROR(_xlfn.XLOOKUP(tblTransaksi[[#This Row],[ID Sales]],Master_Data!$G$7:$G$16,Master_Data!$H$7:$H$16),"")</f>
        <v>Aulia Rahman</v>
      </c>
      <c r="K414" s="1" t="str">
        <f>IFERROR(_xlfn.XLOOKUP(tblTransaksi[[#This Row],[ID Sales]],Master_Data!$G$7:$G$16,Master_Data!$I$7:$I$16),"")</f>
        <v>Palembang</v>
      </c>
      <c r="L414" s="1">
        <v>5</v>
      </c>
      <c r="M414" s="5">
        <f>IFERROR(_xlfn.XLOOKUP(tblTransaksi[[#This Row],[Kode Produk]],Master_Data!$A$7:$A$25,Master_Data!$D$7:$D$25),"")</f>
        <v>6999000</v>
      </c>
      <c r="N414" s="11">
        <v>0.1</v>
      </c>
      <c r="O414" s="5">
        <f>IF(OR(tblTransaksi[[#This Row],[Qty]]="",tblTransaksi[[#This Row],[Harga Satuan]]=""),"",tblTransaksi[[#This Row],[Qty]]*tblTransaksi[[#This Row],[Harga Satuan]]*(1-tblTransaksi[[#This Row],[Diskon (%)]]))</f>
        <v>31495500</v>
      </c>
      <c r="P414" s="1" t="s">
        <v>17</v>
      </c>
    </row>
    <row r="415" spans="1:16" x14ac:dyDescent="0.25">
      <c r="A415" s="1" t="s">
        <v>531</v>
      </c>
      <c r="B415" s="10">
        <v>46324</v>
      </c>
      <c r="C415" s="12" t="str">
        <f>TEXT(tblTransaksi[[#This Row],[Tanggal]],"mmmm")</f>
        <v>October</v>
      </c>
      <c r="D415" s="1">
        <f>YEAR(tblTransaksi[[#This Row],[Tanggal]])</f>
        <v>2026</v>
      </c>
      <c r="E415" s="14">
        <f>MONTH(tblTransaksi[[#This Row],[Tanggal]])</f>
        <v>10</v>
      </c>
      <c r="F415" s="1" t="s">
        <v>33</v>
      </c>
      <c r="G415" s="1" t="str">
        <f>IFERROR(_xlfn.XLOOKUP(tblTransaksi[[#This Row],[Kode Produk]],Master_Data!$A$7:$A$25,Master_Data!$B$7:$B$25),"")</f>
        <v>Xiaomi Redmi Note 14</v>
      </c>
      <c r="H415" s="1" t="str">
        <f>IFERROR(_xlfn.XLOOKUP(tblTransaksi[[#This Row],[Kode Produk]],Master_Data!$A$7:$A$25,Master_Data!$C$7:$C$25),"")</f>
        <v>Mid-Range</v>
      </c>
      <c r="I415" s="1" t="s">
        <v>65</v>
      </c>
      <c r="J415" s="1" t="str">
        <f>IFERROR(_xlfn.XLOOKUP(tblTransaksi[[#This Row],[ID Sales]],Master_Data!$G$7:$G$16,Master_Data!$H$7:$H$16),"")</f>
        <v>Rizky Ramadhan</v>
      </c>
      <c r="K415" s="1" t="str">
        <f>IFERROR(_xlfn.XLOOKUP(tblTransaksi[[#This Row],[ID Sales]],Master_Data!$G$7:$G$16,Master_Data!$I$7:$I$16),"")</f>
        <v>Jakarta</v>
      </c>
      <c r="L415" s="1">
        <v>1</v>
      </c>
      <c r="M415" s="5">
        <f>IFERROR(_xlfn.XLOOKUP(tblTransaksi[[#This Row],[Kode Produk]],Master_Data!$A$7:$A$25,Master_Data!$D$7:$D$25),"")</f>
        <v>2799000</v>
      </c>
      <c r="N415" s="11">
        <v>0</v>
      </c>
      <c r="O415" s="5">
        <f>IF(OR(tblTransaksi[[#This Row],[Qty]]="",tblTransaksi[[#This Row],[Harga Satuan]]=""),"",tblTransaksi[[#This Row],[Qty]]*tblTransaksi[[#This Row],[Harga Satuan]]*(1-tblTransaksi[[#This Row],[Diskon (%)]]))</f>
        <v>2799000</v>
      </c>
      <c r="P415" s="1" t="s">
        <v>17</v>
      </c>
    </row>
    <row r="416" spans="1:16" x14ac:dyDescent="0.25">
      <c r="A416" s="1" t="s">
        <v>560</v>
      </c>
      <c r="B416" s="10">
        <v>46324</v>
      </c>
      <c r="C416" s="12" t="str">
        <f>TEXT(tblTransaksi[[#This Row],[Tanggal]],"mmmm")</f>
        <v>October</v>
      </c>
      <c r="D416" s="1">
        <f>YEAR(tblTransaksi[[#This Row],[Tanggal]])</f>
        <v>2026</v>
      </c>
      <c r="E416" s="14">
        <f>MONTH(tblTransaksi[[#This Row],[Tanggal]])</f>
        <v>10</v>
      </c>
      <c r="F416" s="1" t="s">
        <v>31</v>
      </c>
      <c r="G416" s="1" t="str">
        <f>IFERROR(_xlfn.XLOOKUP(tblTransaksi[[#This Row],[Kode Produk]],Master_Data!$A$7:$A$25,Master_Data!$B$7:$B$25),"")</f>
        <v>Xiaomi Redmi 14C</v>
      </c>
      <c r="H416" s="1" t="str">
        <f>IFERROR(_xlfn.XLOOKUP(tblTransaksi[[#This Row],[Kode Produk]],Master_Data!$A$7:$A$25,Master_Data!$C$7:$C$25),"")</f>
        <v>Entry-Level</v>
      </c>
      <c r="I416" s="1" t="s">
        <v>85</v>
      </c>
      <c r="J416" s="1" t="str">
        <f>IFERROR(_xlfn.XLOOKUP(tblTransaksi[[#This Row],[ID Sales]],Master_Data!$G$7:$G$16,Master_Data!$H$7:$H$16),"")</f>
        <v>Aulia Rahman</v>
      </c>
      <c r="K416" s="1" t="str">
        <f>IFERROR(_xlfn.XLOOKUP(tblTransaksi[[#This Row],[ID Sales]],Master_Data!$G$7:$G$16,Master_Data!$I$7:$I$16),"")</f>
        <v>Palembang</v>
      </c>
      <c r="L416" s="1">
        <v>1</v>
      </c>
      <c r="M416" s="5">
        <f>IFERROR(_xlfn.XLOOKUP(tblTransaksi[[#This Row],[Kode Produk]],Master_Data!$A$7:$A$25,Master_Data!$D$7:$D$25),"")</f>
        <v>1499000</v>
      </c>
      <c r="N416" s="11">
        <v>0.05</v>
      </c>
      <c r="O416" s="5">
        <f>IF(OR(tblTransaksi[[#This Row],[Qty]]="",tblTransaksi[[#This Row],[Harga Satuan]]=""),"",tblTransaksi[[#This Row],[Qty]]*tblTransaksi[[#This Row],[Harga Satuan]]*(1-tblTransaksi[[#This Row],[Diskon (%)]]))</f>
        <v>1424050</v>
      </c>
      <c r="P416" s="1" t="s">
        <v>19</v>
      </c>
    </row>
    <row r="417" spans="1:16" x14ac:dyDescent="0.25">
      <c r="A417" s="1" t="s">
        <v>364</v>
      </c>
      <c r="B417" s="10">
        <v>46325</v>
      </c>
      <c r="C417" s="12" t="str">
        <f>TEXT(tblTransaksi[[#This Row],[Tanggal]],"mmmm")</f>
        <v>October</v>
      </c>
      <c r="D417" s="1">
        <f>YEAR(tblTransaksi[[#This Row],[Tanggal]])</f>
        <v>2026</v>
      </c>
      <c r="E417" s="14">
        <f>MONTH(tblTransaksi[[#This Row],[Tanggal]])</f>
        <v>10</v>
      </c>
      <c r="F417" s="1" t="s">
        <v>46</v>
      </c>
      <c r="G417" s="1" t="str">
        <f>IFERROR(_xlfn.XLOOKUP(tblTransaksi[[#This Row],[Kode Produk]],Master_Data!$A$7:$A$25,Master_Data!$B$7:$B$25),"")</f>
        <v>vivo V50</v>
      </c>
      <c r="H417" s="1" t="str">
        <f>IFERROR(_xlfn.XLOOKUP(tblTransaksi[[#This Row],[Kode Produk]],Master_Data!$A$7:$A$25,Master_Data!$C$7:$C$25),"")</f>
        <v>Mid-Range</v>
      </c>
      <c r="I417" s="1" t="s">
        <v>80</v>
      </c>
      <c r="J417" s="1" t="str">
        <f>IFERROR(_xlfn.XLOOKUP(tblTransaksi[[#This Row],[ID Sales]],Master_Data!$G$7:$G$16,Master_Data!$H$7:$H$16),"")</f>
        <v>Salsa Maharani</v>
      </c>
      <c r="K417" s="1" t="str">
        <f>IFERROR(_xlfn.XLOOKUP(tblTransaksi[[#This Row],[ID Sales]],Master_Data!$G$7:$G$16,Master_Data!$I$7:$I$16),"")</f>
        <v>Medan</v>
      </c>
      <c r="L417" s="1">
        <v>2</v>
      </c>
      <c r="M417" s="5">
        <f>IFERROR(_xlfn.XLOOKUP(tblTransaksi[[#This Row],[Kode Produk]],Master_Data!$A$7:$A$25,Master_Data!$D$7:$D$25),"")</f>
        <v>6999000</v>
      </c>
      <c r="N417" s="11">
        <v>0</v>
      </c>
      <c r="O417" s="5">
        <f>IF(OR(tblTransaksi[[#This Row],[Qty]]="",tblTransaksi[[#This Row],[Harga Satuan]]=""),"",tblTransaksi[[#This Row],[Qty]]*tblTransaksi[[#This Row],[Harga Satuan]]*(1-tblTransaksi[[#This Row],[Diskon (%)]]))</f>
        <v>13998000</v>
      </c>
      <c r="P417" s="1" t="s">
        <v>87</v>
      </c>
    </row>
    <row r="418" spans="1:16" x14ac:dyDescent="0.25">
      <c r="A418" s="1" t="s">
        <v>114</v>
      </c>
      <c r="B418" s="10">
        <v>46326</v>
      </c>
      <c r="C418" s="12" t="str">
        <f>TEXT(tblTransaksi[[#This Row],[Tanggal]],"mmmm")</f>
        <v>October</v>
      </c>
      <c r="D418" s="1">
        <f>YEAR(tblTransaksi[[#This Row],[Tanggal]])</f>
        <v>2026</v>
      </c>
      <c r="E418" s="14">
        <f>MONTH(tblTransaksi[[#This Row],[Tanggal]])</f>
        <v>10</v>
      </c>
      <c r="F418" s="1" t="s">
        <v>42</v>
      </c>
      <c r="G418" s="1" t="str">
        <f>IFERROR(_xlfn.XLOOKUP(tblTransaksi[[#This Row],[Kode Produk]],Master_Data!$A$7:$A$25,Master_Data!$B$7:$B$25),"")</f>
        <v>OPPO Find X8</v>
      </c>
      <c r="H418" s="1" t="str">
        <f>IFERROR(_xlfn.XLOOKUP(tblTransaksi[[#This Row],[Kode Produk]],Master_Data!$A$7:$A$25,Master_Data!$C$7:$C$25),"")</f>
        <v>Flagship</v>
      </c>
      <c r="I418" s="1" t="s">
        <v>75</v>
      </c>
      <c r="J418" s="1" t="str">
        <f>IFERROR(_xlfn.XLOOKUP(tblTransaksi[[#This Row],[ID Sales]],Master_Data!$G$7:$G$16,Master_Data!$H$7:$H$16),"")</f>
        <v>Arif Setiawan</v>
      </c>
      <c r="K418" s="1" t="str">
        <f>IFERROR(_xlfn.XLOOKUP(tblTransaksi[[#This Row],[ID Sales]],Master_Data!$G$7:$G$16,Master_Data!$I$7:$I$16),"")</f>
        <v>Surabaya</v>
      </c>
      <c r="L418" s="1">
        <v>2</v>
      </c>
      <c r="M418" s="5">
        <f>IFERROR(_xlfn.XLOOKUP(tblTransaksi[[#This Row],[Kode Produk]],Master_Data!$A$7:$A$25,Master_Data!$D$7:$D$25),"")</f>
        <v>13999000</v>
      </c>
      <c r="N418" s="11">
        <v>0</v>
      </c>
      <c r="O418" s="5">
        <f>IF(OR(tblTransaksi[[#This Row],[Qty]]="",tblTransaksi[[#This Row],[Harga Satuan]]=""),"",tblTransaksi[[#This Row],[Qty]]*tblTransaksi[[#This Row],[Harga Satuan]]*(1-tblTransaksi[[#This Row],[Diskon (%)]]))</f>
        <v>27998000</v>
      </c>
      <c r="P418" s="1" t="s">
        <v>17</v>
      </c>
    </row>
    <row r="419" spans="1:16" x14ac:dyDescent="0.25">
      <c r="A419" s="1" t="s">
        <v>327</v>
      </c>
      <c r="B419" s="10">
        <v>46329</v>
      </c>
      <c r="C419" s="12" t="str">
        <f>TEXT(tblTransaksi[[#This Row],[Tanggal]],"mmmm")</f>
        <v>November</v>
      </c>
      <c r="D419" s="1">
        <f>YEAR(tblTransaksi[[#This Row],[Tanggal]])</f>
        <v>2026</v>
      </c>
      <c r="E419" s="14">
        <f>MONTH(tblTransaksi[[#This Row],[Tanggal]])</f>
        <v>11</v>
      </c>
      <c r="F419" s="1" t="s">
        <v>33</v>
      </c>
      <c r="G419" s="1" t="str">
        <f>IFERROR(_xlfn.XLOOKUP(tblTransaksi[[#This Row],[Kode Produk]],Master_Data!$A$7:$A$25,Master_Data!$B$7:$B$25),"")</f>
        <v>Xiaomi Redmi Note 14</v>
      </c>
      <c r="H419" s="1" t="str">
        <f>IFERROR(_xlfn.XLOOKUP(tblTransaksi[[#This Row],[Kode Produk]],Master_Data!$A$7:$A$25,Master_Data!$C$7:$C$25),"")</f>
        <v>Mid-Range</v>
      </c>
      <c r="I419" s="1" t="s">
        <v>80</v>
      </c>
      <c r="J419" s="1" t="str">
        <f>IFERROR(_xlfn.XLOOKUP(tblTransaksi[[#This Row],[ID Sales]],Master_Data!$G$7:$G$16,Master_Data!$H$7:$H$16),"")</f>
        <v>Salsa Maharani</v>
      </c>
      <c r="K419" s="1" t="str">
        <f>IFERROR(_xlfn.XLOOKUP(tblTransaksi[[#This Row],[ID Sales]],Master_Data!$G$7:$G$16,Master_Data!$I$7:$I$16),"")</f>
        <v>Medan</v>
      </c>
      <c r="L419" s="1">
        <v>1</v>
      </c>
      <c r="M419" s="5">
        <f>IFERROR(_xlfn.XLOOKUP(tblTransaksi[[#This Row],[Kode Produk]],Master_Data!$A$7:$A$25,Master_Data!$D$7:$D$25),"")</f>
        <v>2799000</v>
      </c>
      <c r="N419" s="11">
        <v>0.05</v>
      </c>
      <c r="O419" s="5">
        <f>IF(OR(tblTransaksi[[#This Row],[Qty]]="",tblTransaksi[[#This Row],[Harga Satuan]]=""),"",tblTransaksi[[#This Row],[Qty]]*tblTransaksi[[#This Row],[Harga Satuan]]*(1-tblTransaksi[[#This Row],[Diskon (%)]]))</f>
        <v>2659050</v>
      </c>
      <c r="P419" s="1" t="s">
        <v>17</v>
      </c>
    </row>
    <row r="420" spans="1:16" x14ac:dyDescent="0.25">
      <c r="A420" s="1" t="s">
        <v>372</v>
      </c>
      <c r="B420" s="10">
        <v>46329</v>
      </c>
      <c r="C420" s="12" t="str">
        <f>TEXT(tblTransaksi[[#This Row],[Tanggal]],"mmmm")</f>
        <v>November</v>
      </c>
      <c r="D420" s="1">
        <f>YEAR(tblTransaksi[[#This Row],[Tanggal]])</f>
        <v>2026</v>
      </c>
      <c r="E420" s="14">
        <f>MONTH(tblTransaksi[[#This Row],[Tanggal]])</f>
        <v>11</v>
      </c>
      <c r="F420" s="1" t="s">
        <v>40</v>
      </c>
      <c r="G420" s="1" t="str">
        <f>IFERROR(_xlfn.XLOOKUP(tblTransaksi[[#This Row],[Kode Produk]],Master_Data!$A$7:$A$25,Master_Data!$B$7:$B$25),"")</f>
        <v>OPPO Reno 14</v>
      </c>
      <c r="H420" s="1" t="str">
        <f>IFERROR(_xlfn.XLOOKUP(tblTransaksi[[#This Row],[Kode Produk]],Master_Data!$A$7:$A$25,Master_Data!$C$7:$C$25),"")</f>
        <v>Mid-Range</v>
      </c>
      <c r="I420" s="1" t="s">
        <v>82</v>
      </c>
      <c r="J420" s="1" t="str">
        <f>IFERROR(_xlfn.XLOOKUP(tblTransaksi[[#This Row],[ID Sales]],Master_Data!$G$7:$G$16,Master_Data!$H$7:$H$16),"")</f>
        <v>Reza Maulana</v>
      </c>
      <c r="K420" s="1" t="str">
        <f>IFERROR(_xlfn.XLOOKUP(tblTransaksi[[#This Row],[ID Sales]],Master_Data!$G$7:$G$16,Master_Data!$I$7:$I$16),"")</f>
        <v>Palembang</v>
      </c>
      <c r="L420" s="1">
        <v>1</v>
      </c>
      <c r="M420" s="5">
        <f>IFERROR(_xlfn.XLOOKUP(tblTransaksi[[#This Row],[Kode Produk]],Master_Data!$A$7:$A$25,Master_Data!$D$7:$D$25),"")</f>
        <v>7499000</v>
      </c>
      <c r="N420" s="11">
        <v>0.1</v>
      </c>
      <c r="O420" s="5">
        <f>IF(OR(tblTransaksi[[#This Row],[Qty]]="",tblTransaksi[[#This Row],[Harga Satuan]]=""),"",tblTransaksi[[#This Row],[Qty]]*tblTransaksi[[#This Row],[Harga Satuan]]*(1-tblTransaksi[[#This Row],[Diskon (%)]]))</f>
        <v>6749100</v>
      </c>
      <c r="P420" s="1" t="s">
        <v>87</v>
      </c>
    </row>
    <row r="421" spans="1:16" x14ac:dyDescent="0.25">
      <c r="A421" s="1" t="s">
        <v>152</v>
      </c>
      <c r="B421" s="10">
        <v>46330</v>
      </c>
      <c r="C421" s="12" t="str">
        <f>TEXT(tblTransaksi[[#This Row],[Tanggal]],"mmmm")</f>
        <v>November</v>
      </c>
      <c r="D421" s="1">
        <f>YEAR(tblTransaksi[[#This Row],[Tanggal]])</f>
        <v>2026</v>
      </c>
      <c r="E421" s="14">
        <f>MONTH(tblTransaksi[[#This Row],[Tanggal]])</f>
        <v>11</v>
      </c>
      <c r="F421" s="1" t="s">
        <v>46</v>
      </c>
      <c r="G421" s="1" t="str">
        <f>IFERROR(_xlfn.XLOOKUP(tblTransaksi[[#This Row],[Kode Produk]],Master_Data!$A$7:$A$25,Master_Data!$B$7:$B$25),"")</f>
        <v>vivo V50</v>
      </c>
      <c r="H421" s="1" t="str">
        <f>IFERROR(_xlfn.XLOOKUP(tblTransaksi[[#This Row],[Kode Produk]],Master_Data!$A$7:$A$25,Master_Data!$C$7:$C$25),"")</f>
        <v>Mid-Range</v>
      </c>
      <c r="I421" s="1" t="s">
        <v>82</v>
      </c>
      <c r="J421" s="1" t="str">
        <f>IFERROR(_xlfn.XLOOKUP(tblTransaksi[[#This Row],[ID Sales]],Master_Data!$G$7:$G$16,Master_Data!$H$7:$H$16),"")</f>
        <v>Reza Maulana</v>
      </c>
      <c r="K421" s="1" t="str">
        <f>IFERROR(_xlfn.XLOOKUP(tblTransaksi[[#This Row],[ID Sales]],Master_Data!$G$7:$G$16,Master_Data!$I$7:$I$16),"")</f>
        <v>Palembang</v>
      </c>
      <c r="L421" s="1">
        <v>2</v>
      </c>
      <c r="M421" s="5">
        <f>IFERROR(_xlfn.XLOOKUP(tblTransaksi[[#This Row],[Kode Produk]],Master_Data!$A$7:$A$25,Master_Data!$D$7:$D$25),"")</f>
        <v>6999000</v>
      </c>
      <c r="N421" s="11">
        <v>0</v>
      </c>
      <c r="O421" s="5">
        <f>IF(OR(tblTransaksi[[#This Row],[Qty]]="",tblTransaksi[[#This Row],[Harga Satuan]]=""),"",tblTransaksi[[#This Row],[Qty]]*tblTransaksi[[#This Row],[Harga Satuan]]*(1-tblTransaksi[[#This Row],[Diskon (%)]]))</f>
        <v>13998000</v>
      </c>
      <c r="P421" s="1" t="s">
        <v>17</v>
      </c>
    </row>
    <row r="422" spans="1:16" x14ac:dyDescent="0.25">
      <c r="A422" s="1" t="s">
        <v>471</v>
      </c>
      <c r="B422" s="10">
        <v>46330</v>
      </c>
      <c r="C422" s="12" t="str">
        <f>TEXT(tblTransaksi[[#This Row],[Tanggal]],"mmmm")</f>
        <v>November</v>
      </c>
      <c r="D422" s="1">
        <f>YEAR(tblTransaksi[[#This Row],[Tanggal]])</f>
        <v>2026</v>
      </c>
      <c r="E422" s="14">
        <f>MONTH(tblTransaksi[[#This Row],[Tanggal]])</f>
        <v>11</v>
      </c>
      <c r="F422" s="1" t="s">
        <v>48</v>
      </c>
      <c r="G422" s="1" t="str">
        <f>IFERROR(_xlfn.XLOOKUP(tblTransaksi[[#This Row],[Kode Produk]],Master_Data!$A$7:$A$25,Master_Data!$B$7:$B$25),"")</f>
        <v>realme C75</v>
      </c>
      <c r="H422" s="1" t="str">
        <f>IFERROR(_xlfn.XLOOKUP(tblTransaksi[[#This Row],[Kode Produk]],Master_Data!$A$7:$A$25,Master_Data!$C$7:$C$25),"")</f>
        <v>Entry-Level</v>
      </c>
      <c r="I422" s="1" t="s">
        <v>72</v>
      </c>
      <c r="J422" s="1" t="str">
        <f>IFERROR(_xlfn.XLOOKUP(tblTransaksi[[#This Row],[ID Sales]],Master_Data!$G$7:$G$16,Master_Data!$H$7:$H$16),"")</f>
        <v>Kevin Wijaya</v>
      </c>
      <c r="K422" s="1" t="str">
        <f>IFERROR(_xlfn.XLOOKUP(tblTransaksi[[#This Row],[ID Sales]],Master_Data!$G$7:$G$16,Master_Data!$I$7:$I$16),"")</f>
        <v>Surabaya</v>
      </c>
      <c r="L422" s="1">
        <v>1</v>
      </c>
      <c r="M422" s="5">
        <f>IFERROR(_xlfn.XLOOKUP(tblTransaksi[[#This Row],[Kode Produk]],Master_Data!$A$7:$A$25,Master_Data!$D$7:$D$25),"")</f>
        <v>2299000</v>
      </c>
      <c r="N422" s="11">
        <v>0.1</v>
      </c>
      <c r="O422" s="5">
        <f>IF(OR(tblTransaksi[[#This Row],[Qty]]="",tblTransaksi[[#This Row],[Harga Satuan]]=""),"",tblTransaksi[[#This Row],[Qty]]*tblTransaksi[[#This Row],[Harga Satuan]]*(1-tblTransaksi[[#This Row],[Diskon (%)]]))</f>
        <v>2069100</v>
      </c>
      <c r="P422" s="1" t="s">
        <v>17</v>
      </c>
    </row>
    <row r="423" spans="1:16" x14ac:dyDescent="0.25">
      <c r="A423" s="1" t="s">
        <v>99</v>
      </c>
      <c r="B423" s="10">
        <v>46331</v>
      </c>
      <c r="C423" s="12" t="str">
        <f>TEXT(tblTransaksi[[#This Row],[Tanggal]],"mmmm")</f>
        <v>November</v>
      </c>
      <c r="D423" s="1">
        <f>YEAR(tblTransaksi[[#This Row],[Tanggal]])</f>
        <v>2026</v>
      </c>
      <c r="E423" s="14">
        <f>MONTH(tblTransaksi[[#This Row],[Tanggal]])</f>
        <v>11</v>
      </c>
      <c r="F423" s="1" t="s">
        <v>23</v>
      </c>
      <c r="G423" s="1" t="str">
        <f>IFERROR(_xlfn.XLOOKUP(tblTransaksi[[#This Row],[Kode Produk]],Master_Data!$A$7:$A$25,Master_Data!$B$7:$B$25),"")</f>
        <v>Samsung Galaxy A16 5G</v>
      </c>
      <c r="H423" s="1" t="str">
        <f>IFERROR(_xlfn.XLOOKUP(tblTransaksi[[#This Row],[Kode Produk]],Master_Data!$A$7:$A$25,Master_Data!$C$7:$C$25),"")</f>
        <v>Mid-Range</v>
      </c>
      <c r="I423" s="1" t="s">
        <v>62</v>
      </c>
      <c r="J423" s="1" t="str">
        <f>IFERROR(_xlfn.XLOOKUP(tblTransaksi[[#This Row],[ID Sales]],Master_Data!$G$7:$G$16,Master_Data!$H$7:$H$16),"")</f>
        <v>Andi Pratama</v>
      </c>
      <c r="K423" s="1" t="str">
        <f>IFERROR(_xlfn.XLOOKUP(tblTransaksi[[#This Row],[ID Sales]],Master_Data!$G$7:$G$16,Master_Data!$I$7:$I$16),"")</f>
        <v>Jakarta</v>
      </c>
      <c r="L423" s="1">
        <v>2</v>
      </c>
      <c r="M423" s="5">
        <f>IFERROR(_xlfn.XLOOKUP(tblTransaksi[[#This Row],[Kode Produk]],Master_Data!$A$7:$A$25,Master_Data!$D$7:$D$25),"")</f>
        <v>3199000</v>
      </c>
      <c r="N423" s="11">
        <v>0</v>
      </c>
      <c r="O423" s="5">
        <f>IF(OR(tblTransaksi[[#This Row],[Qty]]="",tblTransaksi[[#This Row],[Harga Satuan]]=""),"",tblTransaksi[[#This Row],[Qty]]*tblTransaksi[[#This Row],[Harga Satuan]]*(1-tblTransaksi[[#This Row],[Diskon (%)]]))</f>
        <v>6398000</v>
      </c>
      <c r="P423" s="1" t="s">
        <v>19</v>
      </c>
    </row>
    <row r="424" spans="1:16" x14ac:dyDescent="0.25">
      <c r="A424" s="1" t="s">
        <v>110</v>
      </c>
      <c r="B424" s="10">
        <v>46331</v>
      </c>
      <c r="C424" s="12" t="str">
        <f>TEXT(tblTransaksi[[#This Row],[Tanggal]],"mmmm")</f>
        <v>November</v>
      </c>
      <c r="D424" s="1">
        <f>YEAR(tblTransaksi[[#This Row],[Tanggal]])</f>
        <v>2026</v>
      </c>
      <c r="E424" s="14">
        <f>MONTH(tblTransaksi[[#This Row],[Tanggal]])</f>
        <v>11</v>
      </c>
      <c r="F424" s="1" t="s">
        <v>35</v>
      </c>
      <c r="G424" s="1" t="str">
        <f>IFERROR(_xlfn.XLOOKUP(tblTransaksi[[#This Row],[Kode Produk]],Master_Data!$A$7:$A$25,Master_Data!$B$7:$B$25),"")</f>
        <v>Xiaomi 14T</v>
      </c>
      <c r="H424" s="1" t="str">
        <f>IFERROR(_xlfn.XLOOKUP(tblTransaksi[[#This Row],[Kode Produk]],Master_Data!$A$7:$A$25,Master_Data!$C$7:$C$25),"")</f>
        <v>Upper Mid-Range</v>
      </c>
      <c r="I424" s="1" t="s">
        <v>62</v>
      </c>
      <c r="J424" s="1" t="str">
        <f>IFERROR(_xlfn.XLOOKUP(tblTransaksi[[#This Row],[ID Sales]],Master_Data!$G$7:$G$16,Master_Data!$H$7:$H$16),"")</f>
        <v>Andi Pratama</v>
      </c>
      <c r="K424" s="1" t="str">
        <f>IFERROR(_xlfn.XLOOKUP(tblTransaksi[[#This Row],[ID Sales]],Master_Data!$G$7:$G$16,Master_Data!$I$7:$I$16),"")</f>
        <v>Jakarta</v>
      </c>
      <c r="L424" s="1">
        <v>1</v>
      </c>
      <c r="M424" s="5">
        <f>IFERROR(_xlfn.XLOOKUP(tblTransaksi[[#This Row],[Kode Produk]],Master_Data!$A$7:$A$25,Master_Data!$D$7:$D$25),"")</f>
        <v>6499000</v>
      </c>
      <c r="N424" s="11">
        <v>0</v>
      </c>
      <c r="O424" s="5">
        <f>IF(OR(tblTransaksi[[#This Row],[Qty]]="",tblTransaksi[[#This Row],[Harga Satuan]]=""),"",tblTransaksi[[#This Row],[Qty]]*tblTransaksi[[#This Row],[Harga Satuan]]*(1-tblTransaksi[[#This Row],[Diskon (%)]]))</f>
        <v>6499000</v>
      </c>
      <c r="P424" s="1" t="s">
        <v>19</v>
      </c>
    </row>
    <row r="425" spans="1:16" x14ac:dyDescent="0.25">
      <c r="A425" s="1" t="s">
        <v>347</v>
      </c>
      <c r="B425" s="10">
        <v>46331</v>
      </c>
      <c r="C425" s="12" t="str">
        <f>TEXT(tblTransaksi[[#This Row],[Tanggal]],"mmmm")</f>
        <v>November</v>
      </c>
      <c r="D425" s="1">
        <f>YEAR(tblTransaksi[[#This Row],[Tanggal]])</f>
        <v>2026</v>
      </c>
      <c r="E425" s="14">
        <f>MONTH(tblTransaksi[[#This Row],[Tanggal]])</f>
        <v>11</v>
      </c>
      <c r="F425" s="1" t="s">
        <v>31</v>
      </c>
      <c r="G425" s="1" t="str">
        <f>IFERROR(_xlfn.XLOOKUP(tblTransaksi[[#This Row],[Kode Produk]],Master_Data!$A$7:$A$25,Master_Data!$B$7:$B$25),"")</f>
        <v>Xiaomi Redmi 14C</v>
      </c>
      <c r="H425" s="1" t="str">
        <f>IFERROR(_xlfn.XLOOKUP(tblTransaksi[[#This Row],[Kode Produk]],Master_Data!$A$7:$A$25,Master_Data!$C$7:$C$25),"")</f>
        <v>Entry-Level</v>
      </c>
      <c r="I425" s="1" t="s">
        <v>82</v>
      </c>
      <c r="J425" s="1" t="str">
        <f>IFERROR(_xlfn.XLOOKUP(tblTransaksi[[#This Row],[ID Sales]],Master_Data!$G$7:$G$16,Master_Data!$H$7:$H$16),"")</f>
        <v>Reza Maulana</v>
      </c>
      <c r="K425" s="1" t="str">
        <f>IFERROR(_xlfn.XLOOKUP(tblTransaksi[[#This Row],[ID Sales]],Master_Data!$G$7:$G$16,Master_Data!$I$7:$I$16),"")</f>
        <v>Palembang</v>
      </c>
      <c r="L425" s="1">
        <v>2</v>
      </c>
      <c r="M425" s="5">
        <f>IFERROR(_xlfn.XLOOKUP(tblTransaksi[[#This Row],[Kode Produk]],Master_Data!$A$7:$A$25,Master_Data!$D$7:$D$25),"")</f>
        <v>1499000</v>
      </c>
      <c r="N425" s="11">
        <v>0.1</v>
      </c>
      <c r="O425" s="5">
        <f>IF(OR(tblTransaksi[[#This Row],[Qty]]="",tblTransaksi[[#This Row],[Harga Satuan]]=""),"",tblTransaksi[[#This Row],[Qty]]*tblTransaksi[[#This Row],[Harga Satuan]]*(1-tblTransaksi[[#This Row],[Diskon (%)]]))</f>
        <v>2698200</v>
      </c>
      <c r="P425" s="1" t="s">
        <v>19</v>
      </c>
    </row>
    <row r="426" spans="1:16" x14ac:dyDescent="0.25">
      <c r="A426" s="1" t="s">
        <v>394</v>
      </c>
      <c r="B426" s="10">
        <v>46331</v>
      </c>
      <c r="C426" s="12" t="str">
        <f>TEXT(tblTransaksi[[#This Row],[Tanggal]],"mmmm")</f>
        <v>November</v>
      </c>
      <c r="D426" s="1">
        <f>YEAR(tblTransaksi[[#This Row],[Tanggal]])</f>
        <v>2026</v>
      </c>
      <c r="E426" s="14">
        <f>MONTH(tblTransaksi[[#This Row],[Tanggal]])</f>
        <v>11</v>
      </c>
      <c r="F426" s="1" t="s">
        <v>50</v>
      </c>
      <c r="G426" s="1" t="str">
        <f>IFERROR(_xlfn.XLOOKUP(tblTransaksi[[#This Row],[Kode Produk]],Master_Data!$A$7:$A$25,Master_Data!$B$7:$B$25),"")</f>
        <v>realme 14 Pro 5G</v>
      </c>
      <c r="H426" s="1" t="str">
        <f>IFERROR(_xlfn.XLOOKUP(tblTransaksi[[#This Row],[Kode Produk]],Master_Data!$A$7:$A$25,Master_Data!$C$7:$C$25),"")</f>
        <v>Mid-Range</v>
      </c>
      <c r="I426" s="1" t="s">
        <v>80</v>
      </c>
      <c r="J426" s="1" t="str">
        <f>IFERROR(_xlfn.XLOOKUP(tblTransaksi[[#This Row],[ID Sales]],Master_Data!$G$7:$G$16,Master_Data!$H$7:$H$16),"")</f>
        <v>Salsa Maharani</v>
      </c>
      <c r="K426" s="1" t="str">
        <f>IFERROR(_xlfn.XLOOKUP(tblTransaksi[[#This Row],[ID Sales]],Master_Data!$G$7:$G$16,Master_Data!$I$7:$I$16),"")</f>
        <v>Medan</v>
      </c>
      <c r="L426" s="1">
        <v>2</v>
      </c>
      <c r="M426" s="5">
        <f>IFERROR(_xlfn.XLOOKUP(tblTransaksi[[#This Row],[Kode Produk]],Master_Data!$A$7:$A$25,Master_Data!$D$7:$D$25),"")</f>
        <v>5499000</v>
      </c>
      <c r="N426" s="11">
        <v>0.05</v>
      </c>
      <c r="O426" s="5">
        <f>IF(OR(tblTransaksi[[#This Row],[Qty]]="",tblTransaksi[[#This Row],[Harga Satuan]]=""),"",tblTransaksi[[#This Row],[Qty]]*tblTransaksi[[#This Row],[Harga Satuan]]*(1-tblTransaksi[[#This Row],[Diskon (%)]]))</f>
        <v>10448100</v>
      </c>
      <c r="P426" s="1" t="s">
        <v>17</v>
      </c>
    </row>
    <row r="427" spans="1:16" x14ac:dyDescent="0.25">
      <c r="A427" s="1" t="s">
        <v>306</v>
      </c>
      <c r="B427" s="10">
        <v>46332</v>
      </c>
      <c r="C427" s="12" t="str">
        <f>TEXT(tblTransaksi[[#This Row],[Tanggal]],"mmmm")</f>
        <v>November</v>
      </c>
      <c r="D427" s="1">
        <f>YEAR(tblTransaksi[[#This Row],[Tanggal]])</f>
        <v>2026</v>
      </c>
      <c r="E427" s="14">
        <f>MONTH(tblTransaksi[[#This Row],[Tanggal]])</f>
        <v>11</v>
      </c>
      <c r="F427" s="1" t="s">
        <v>33</v>
      </c>
      <c r="G427" s="1" t="str">
        <f>IFERROR(_xlfn.XLOOKUP(tblTransaksi[[#This Row],[Kode Produk]],Master_Data!$A$7:$A$25,Master_Data!$B$7:$B$25),"")</f>
        <v>Xiaomi Redmi Note 14</v>
      </c>
      <c r="H427" s="1" t="str">
        <f>IFERROR(_xlfn.XLOOKUP(tblTransaksi[[#This Row],[Kode Produk]],Master_Data!$A$7:$A$25,Master_Data!$C$7:$C$25),"")</f>
        <v>Mid-Range</v>
      </c>
      <c r="I427" s="1" t="s">
        <v>82</v>
      </c>
      <c r="J427" s="1" t="str">
        <f>IFERROR(_xlfn.XLOOKUP(tblTransaksi[[#This Row],[ID Sales]],Master_Data!$G$7:$G$16,Master_Data!$H$7:$H$16),"")</f>
        <v>Reza Maulana</v>
      </c>
      <c r="K427" s="1" t="str">
        <f>IFERROR(_xlfn.XLOOKUP(tblTransaksi[[#This Row],[ID Sales]],Master_Data!$G$7:$G$16,Master_Data!$I$7:$I$16),"")</f>
        <v>Palembang</v>
      </c>
      <c r="L427" s="1">
        <v>1</v>
      </c>
      <c r="M427" s="5">
        <f>IFERROR(_xlfn.XLOOKUP(tblTransaksi[[#This Row],[Kode Produk]],Master_Data!$A$7:$A$25,Master_Data!$D$7:$D$25),"")</f>
        <v>2799000</v>
      </c>
      <c r="N427" s="11">
        <v>0.1</v>
      </c>
      <c r="O427" s="5">
        <f>IF(OR(tblTransaksi[[#This Row],[Qty]]="",tblTransaksi[[#This Row],[Harga Satuan]]=""),"",tblTransaksi[[#This Row],[Qty]]*tblTransaksi[[#This Row],[Harga Satuan]]*(1-tblTransaksi[[#This Row],[Diskon (%)]]))</f>
        <v>2519100</v>
      </c>
      <c r="P427" s="1" t="s">
        <v>87</v>
      </c>
    </row>
    <row r="428" spans="1:16" x14ac:dyDescent="0.25">
      <c r="A428" s="1" t="s">
        <v>571</v>
      </c>
      <c r="B428" s="10">
        <v>46332</v>
      </c>
      <c r="C428" s="12" t="str">
        <f>TEXT(tblTransaksi[[#This Row],[Tanggal]],"mmmm")</f>
        <v>November</v>
      </c>
      <c r="D428" s="1">
        <f>YEAR(tblTransaksi[[#This Row],[Tanggal]])</f>
        <v>2026</v>
      </c>
      <c r="E428" s="14">
        <f>MONTH(tblTransaksi[[#This Row],[Tanggal]])</f>
        <v>11</v>
      </c>
      <c r="F428" s="1" t="s">
        <v>42</v>
      </c>
      <c r="G428" s="1" t="str">
        <f>IFERROR(_xlfn.XLOOKUP(tblTransaksi[[#This Row],[Kode Produk]],Master_Data!$A$7:$A$25,Master_Data!$B$7:$B$25),"")</f>
        <v>OPPO Find X8</v>
      </c>
      <c r="H428" s="1" t="str">
        <f>IFERROR(_xlfn.XLOOKUP(tblTransaksi[[#This Row],[Kode Produk]],Master_Data!$A$7:$A$25,Master_Data!$C$7:$C$25),"")</f>
        <v>Flagship</v>
      </c>
      <c r="I428" s="1" t="s">
        <v>62</v>
      </c>
      <c r="J428" s="1" t="str">
        <f>IFERROR(_xlfn.XLOOKUP(tblTransaksi[[#This Row],[ID Sales]],Master_Data!$G$7:$G$16,Master_Data!$H$7:$H$16),"")</f>
        <v>Andi Pratama</v>
      </c>
      <c r="K428" s="1" t="str">
        <f>IFERROR(_xlfn.XLOOKUP(tblTransaksi[[#This Row],[ID Sales]],Master_Data!$G$7:$G$16,Master_Data!$I$7:$I$16),"")</f>
        <v>Jakarta</v>
      </c>
      <c r="L428" s="1">
        <v>1</v>
      </c>
      <c r="M428" s="5">
        <f>IFERROR(_xlfn.XLOOKUP(tblTransaksi[[#This Row],[Kode Produk]],Master_Data!$A$7:$A$25,Master_Data!$D$7:$D$25),"")</f>
        <v>13999000</v>
      </c>
      <c r="N428" s="11">
        <v>0</v>
      </c>
      <c r="O428" s="5">
        <f>IF(OR(tblTransaksi[[#This Row],[Qty]]="",tblTransaksi[[#This Row],[Harga Satuan]]=""),"",tblTransaksi[[#This Row],[Qty]]*tblTransaksi[[#This Row],[Harga Satuan]]*(1-tblTransaksi[[#This Row],[Diskon (%)]]))</f>
        <v>13999000</v>
      </c>
      <c r="P428" s="1" t="s">
        <v>18</v>
      </c>
    </row>
    <row r="429" spans="1:16" x14ac:dyDescent="0.25">
      <c r="A429" s="1" t="s">
        <v>136</v>
      </c>
      <c r="B429" s="10">
        <v>46334</v>
      </c>
      <c r="C429" s="12" t="str">
        <f>TEXT(tblTransaksi[[#This Row],[Tanggal]],"mmmm")</f>
        <v>November</v>
      </c>
      <c r="D429" s="1">
        <f>YEAR(tblTransaksi[[#This Row],[Tanggal]])</f>
        <v>2026</v>
      </c>
      <c r="E429" s="14">
        <f>MONTH(tblTransaksi[[#This Row],[Tanggal]])</f>
        <v>11</v>
      </c>
      <c r="F429" s="1" t="s">
        <v>52</v>
      </c>
      <c r="G429" s="1" t="str">
        <f>IFERROR(_xlfn.XLOOKUP(tblTransaksi[[#This Row],[Kode Produk]],Master_Data!$A$7:$A$25,Master_Data!$B$7:$B$25),"")</f>
        <v>Infinix Hot 50</v>
      </c>
      <c r="H429" s="1" t="str">
        <f>IFERROR(_xlfn.XLOOKUP(tblTransaksi[[#This Row],[Kode Produk]],Master_Data!$A$7:$A$25,Master_Data!$C$7:$C$25),"")</f>
        <v>Entry-Level</v>
      </c>
      <c r="I429" s="1" t="s">
        <v>65</v>
      </c>
      <c r="J429" s="1" t="str">
        <f>IFERROR(_xlfn.XLOOKUP(tblTransaksi[[#This Row],[ID Sales]],Master_Data!$G$7:$G$16,Master_Data!$H$7:$H$16),"")</f>
        <v>Rizky Ramadhan</v>
      </c>
      <c r="K429" s="1" t="str">
        <f>IFERROR(_xlfn.XLOOKUP(tblTransaksi[[#This Row],[ID Sales]],Master_Data!$G$7:$G$16,Master_Data!$I$7:$I$16),"")</f>
        <v>Jakarta</v>
      </c>
      <c r="L429" s="1">
        <v>1</v>
      </c>
      <c r="M429" s="5">
        <f>IFERROR(_xlfn.XLOOKUP(tblTransaksi[[#This Row],[Kode Produk]],Master_Data!$A$7:$A$25,Master_Data!$D$7:$D$25),"")</f>
        <v>1699000</v>
      </c>
      <c r="N429" s="11">
        <v>0.15</v>
      </c>
      <c r="O429" s="5">
        <f>IF(OR(tblTransaksi[[#This Row],[Qty]]="",tblTransaksi[[#This Row],[Harga Satuan]]=""),"",tblTransaksi[[#This Row],[Qty]]*tblTransaksi[[#This Row],[Harga Satuan]]*(1-tblTransaksi[[#This Row],[Diskon (%)]]))</f>
        <v>1444150</v>
      </c>
      <c r="P429" s="1" t="s">
        <v>87</v>
      </c>
    </row>
    <row r="430" spans="1:16" x14ac:dyDescent="0.25">
      <c r="A430" s="1" t="s">
        <v>188</v>
      </c>
      <c r="B430" s="10">
        <v>46334</v>
      </c>
      <c r="C430" s="12" t="str">
        <f>TEXT(tblTransaksi[[#This Row],[Tanggal]],"mmmm")</f>
        <v>November</v>
      </c>
      <c r="D430" s="1">
        <f>YEAR(tblTransaksi[[#This Row],[Tanggal]])</f>
        <v>2026</v>
      </c>
      <c r="E430" s="14">
        <f>MONTH(tblTransaksi[[#This Row],[Tanggal]])</f>
        <v>11</v>
      </c>
      <c r="F430" s="1" t="s">
        <v>54</v>
      </c>
      <c r="G430" s="1" t="str">
        <f>IFERROR(_xlfn.XLOOKUP(tblTransaksi[[#This Row],[Kode Produk]],Master_Data!$A$7:$A$25,Master_Data!$B$7:$B$25),"")</f>
        <v>Infinix Note 50 Pro</v>
      </c>
      <c r="H430" s="1" t="str">
        <f>IFERROR(_xlfn.XLOOKUP(tblTransaksi[[#This Row],[Kode Produk]],Master_Data!$A$7:$A$25,Master_Data!$C$7:$C$25),"")</f>
        <v>Mid-Range</v>
      </c>
      <c r="I430" s="1" t="s">
        <v>75</v>
      </c>
      <c r="J430" s="1" t="str">
        <f>IFERROR(_xlfn.XLOOKUP(tblTransaksi[[#This Row],[ID Sales]],Master_Data!$G$7:$G$16,Master_Data!$H$7:$H$16),"")</f>
        <v>Arif Setiawan</v>
      </c>
      <c r="K430" s="1" t="str">
        <f>IFERROR(_xlfn.XLOOKUP(tblTransaksi[[#This Row],[ID Sales]],Master_Data!$G$7:$G$16,Master_Data!$I$7:$I$16),"")</f>
        <v>Surabaya</v>
      </c>
      <c r="L430" s="1">
        <v>1</v>
      </c>
      <c r="M430" s="5">
        <f>IFERROR(_xlfn.XLOOKUP(tblTransaksi[[#This Row],[Kode Produk]],Master_Data!$A$7:$A$25,Master_Data!$D$7:$D$25),"")</f>
        <v>3199000</v>
      </c>
      <c r="N430" s="11">
        <v>0.05</v>
      </c>
      <c r="O430" s="5">
        <f>IF(OR(tblTransaksi[[#This Row],[Qty]]="",tblTransaksi[[#This Row],[Harga Satuan]]=""),"",tblTransaksi[[#This Row],[Qty]]*tblTransaksi[[#This Row],[Harga Satuan]]*(1-tblTransaksi[[#This Row],[Diskon (%)]]))</f>
        <v>3039050</v>
      </c>
      <c r="P430" s="1" t="s">
        <v>87</v>
      </c>
    </row>
    <row r="431" spans="1:16" x14ac:dyDescent="0.25">
      <c r="A431" s="1" t="s">
        <v>296</v>
      </c>
      <c r="B431" s="10">
        <v>46335</v>
      </c>
      <c r="C431" s="12" t="str">
        <f>TEXT(tblTransaksi[[#This Row],[Tanggal]],"mmmm")</f>
        <v>November</v>
      </c>
      <c r="D431" s="1">
        <f>YEAR(tblTransaksi[[#This Row],[Tanggal]])</f>
        <v>2026</v>
      </c>
      <c r="E431" s="14">
        <f>MONTH(tblTransaksi[[#This Row],[Tanggal]])</f>
        <v>11</v>
      </c>
      <c r="F431" s="1" t="s">
        <v>58</v>
      </c>
      <c r="G431" s="1" t="str">
        <f>IFERROR(_xlfn.XLOOKUP(tblTransaksi[[#This Row],[Kode Produk]],Master_Data!$A$7:$A$25,Master_Data!$B$7:$B$25),"")</f>
        <v>iPhone 15</v>
      </c>
      <c r="H431" s="1" t="str">
        <f>IFERROR(_xlfn.XLOOKUP(tblTransaksi[[#This Row],[Kode Produk]],Master_Data!$A$7:$A$25,Master_Data!$C$7:$C$25),"")</f>
        <v>Flagship</v>
      </c>
      <c r="I431" s="1" t="s">
        <v>67</v>
      </c>
      <c r="J431" s="1" t="str">
        <f>IFERROR(_xlfn.XLOOKUP(tblTransaksi[[#This Row],[ID Sales]],Master_Data!$G$7:$G$16,Master_Data!$H$7:$H$16),"")</f>
        <v>Dimas Saputra</v>
      </c>
      <c r="K431" s="1" t="str">
        <f>IFERROR(_xlfn.XLOOKUP(tblTransaksi[[#This Row],[ID Sales]],Master_Data!$G$7:$G$16,Master_Data!$I$7:$I$16),"")</f>
        <v>Bandung</v>
      </c>
      <c r="L431" s="1">
        <v>3</v>
      </c>
      <c r="M431" s="5">
        <f>IFERROR(_xlfn.XLOOKUP(tblTransaksi[[#This Row],[Kode Produk]],Master_Data!$A$7:$A$25,Master_Data!$D$7:$D$25),"")</f>
        <v>12499000</v>
      </c>
      <c r="N431" s="11">
        <v>0.05</v>
      </c>
      <c r="O431" s="5">
        <f>IF(OR(tblTransaksi[[#This Row],[Qty]]="",tblTransaksi[[#This Row],[Harga Satuan]]=""),"",tblTransaksi[[#This Row],[Qty]]*tblTransaksi[[#This Row],[Harga Satuan]]*(1-tblTransaksi[[#This Row],[Diskon (%)]]))</f>
        <v>35622150</v>
      </c>
      <c r="P431" s="1" t="s">
        <v>87</v>
      </c>
    </row>
    <row r="432" spans="1:16" x14ac:dyDescent="0.25">
      <c r="A432" s="1" t="s">
        <v>435</v>
      </c>
      <c r="B432" s="10">
        <v>46335</v>
      </c>
      <c r="C432" s="12" t="str">
        <f>TEXT(tblTransaksi[[#This Row],[Tanggal]],"mmmm")</f>
        <v>November</v>
      </c>
      <c r="D432" s="1">
        <f>YEAR(tblTransaksi[[#This Row],[Tanggal]])</f>
        <v>2026</v>
      </c>
      <c r="E432" s="14">
        <f>MONTH(tblTransaksi[[#This Row],[Tanggal]])</f>
        <v>11</v>
      </c>
      <c r="F432" s="1" t="s">
        <v>56</v>
      </c>
      <c r="G432" s="1" t="str">
        <f>IFERROR(_xlfn.XLOOKUP(tblTransaksi[[#This Row],[Kode Produk]],Master_Data!$A$7:$A$25,Master_Data!$B$7:$B$25),"")</f>
        <v>iPhone 13</v>
      </c>
      <c r="H432" s="1" t="str">
        <f>IFERROR(_xlfn.XLOOKUP(tblTransaksi[[#This Row],[Kode Produk]],Master_Data!$A$7:$A$25,Master_Data!$C$7:$C$25),"")</f>
        <v>Upper Mid-Range</v>
      </c>
      <c r="I432" s="1" t="s">
        <v>77</v>
      </c>
      <c r="J432" s="1" t="str">
        <f>IFERROR(_xlfn.XLOOKUP(tblTransaksi[[#This Row],[ID Sales]],Master_Data!$G$7:$G$16,Master_Data!$H$7:$H$16),"")</f>
        <v>Nadia Putri</v>
      </c>
      <c r="K432" s="1" t="str">
        <f>IFERROR(_xlfn.XLOOKUP(tblTransaksi[[#This Row],[ID Sales]],Master_Data!$G$7:$G$16,Master_Data!$I$7:$I$16),"")</f>
        <v>Medan</v>
      </c>
      <c r="L432" s="1">
        <v>1</v>
      </c>
      <c r="M432" s="5">
        <f>IFERROR(_xlfn.XLOOKUP(tblTransaksi[[#This Row],[Kode Produk]],Master_Data!$A$7:$A$25,Master_Data!$D$7:$D$25),"")</f>
        <v>8499000</v>
      </c>
      <c r="N432" s="11">
        <v>0.1</v>
      </c>
      <c r="O432" s="5">
        <f>IF(OR(tblTransaksi[[#This Row],[Qty]]="",tblTransaksi[[#This Row],[Harga Satuan]]=""),"",tblTransaksi[[#This Row],[Qty]]*tblTransaksi[[#This Row],[Harga Satuan]]*(1-tblTransaksi[[#This Row],[Diskon (%)]]))</f>
        <v>7649100</v>
      </c>
      <c r="P432" s="1" t="s">
        <v>18</v>
      </c>
    </row>
    <row r="433" spans="1:16" x14ac:dyDescent="0.25">
      <c r="A433" s="1" t="s">
        <v>537</v>
      </c>
      <c r="B433" s="10">
        <v>46335</v>
      </c>
      <c r="C433" s="12" t="str">
        <f>TEXT(tblTransaksi[[#This Row],[Tanggal]],"mmmm")</f>
        <v>November</v>
      </c>
      <c r="D433" s="1">
        <f>YEAR(tblTransaksi[[#This Row],[Tanggal]])</f>
        <v>2026</v>
      </c>
      <c r="E433" s="14">
        <f>MONTH(tblTransaksi[[#This Row],[Tanggal]])</f>
        <v>11</v>
      </c>
      <c r="F433" s="1" t="s">
        <v>48</v>
      </c>
      <c r="G433" s="1" t="str">
        <f>IFERROR(_xlfn.XLOOKUP(tblTransaksi[[#This Row],[Kode Produk]],Master_Data!$A$7:$A$25,Master_Data!$B$7:$B$25),"")</f>
        <v>realme C75</v>
      </c>
      <c r="H433" s="1" t="str">
        <f>IFERROR(_xlfn.XLOOKUP(tblTransaksi[[#This Row],[Kode Produk]],Master_Data!$A$7:$A$25,Master_Data!$C$7:$C$25),"")</f>
        <v>Entry-Level</v>
      </c>
      <c r="I433" s="1" t="s">
        <v>80</v>
      </c>
      <c r="J433" s="1" t="str">
        <f>IFERROR(_xlfn.XLOOKUP(tblTransaksi[[#This Row],[ID Sales]],Master_Data!$G$7:$G$16,Master_Data!$H$7:$H$16),"")</f>
        <v>Salsa Maharani</v>
      </c>
      <c r="K433" s="1" t="str">
        <f>IFERROR(_xlfn.XLOOKUP(tblTransaksi[[#This Row],[ID Sales]],Master_Data!$G$7:$G$16,Master_Data!$I$7:$I$16),"")</f>
        <v>Medan</v>
      </c>
      <c r="L433" s="1">
        <v>3</v>
      </c>
      <c r="M433" s="5">
        <f>IFERROR(_xlfn.XLOOKUP(tblTransaksi[[#This Row],[Kode Produk]],Master_Data!$A$7:$A$25,Master_Data!$D$7:$D$25),"")</f>
        <v>2299000</v>
      </c>
      <c r="N433" s="11">
        <v>0.1</v>
      </c>
      <c r="O433" s="5">
        <f>IF(OR(tblTransaksi[[#This Row],[Qty]]="",tblTransaksi[[#This Row],[Harga Satuan]]=""),"",tblTransaksi[[#This Row],[Qty]]*tblTransaksi[[#This Row],[Harga Satuan]]*(1-tblTransaksi[[#This Row],[Diskon (%)]]))</f>
        <v>6207300</v>
      </c>
      <c r="P433" s="1" t="s">
        <v>19</v>
      </c>
    </row>
    <row r="434" spans="1:16" x14ac:dyDescent="0.25">
      <c r="A434" s="1" t="s">
        <v>100</v>
      </c>
      <c r="B434" s="10">
        <v>46336</v>
      </c>
      <c r="C434" s="12" t="str">
        <f>TEXT(tblTransaksi[[#This Row],[Tanggal]],"mmmm")</f>
        <v>November</v>
      </c>
      <c r="D434" s="1">
        <f>YEAR(tblTransaksi[[#This Row],[Tanggal]])</f>
        <v>2026</v>
      </c>
      <c r="E434" s="14">
        <f>MONTH(tblTransaksi[[#This Row],[Tanggal]])</f>
        <v>11</v>
      </c>
      <c r="F434" s="1" t="s">
        <v>46</v>
      </c>
      <c r="G434" s="1" t="str">
        <f>IFERROR(_xlfn.XLOOKUP(tblTransaksi[[#This Row],[Kode Produk]],Master_Data!$A$7:$A$25,Master_Data!$B$7:$B$25),"")</f>
        <v>vivo V50</v>
      </c>
      <c r="H434" s="1" t="str">
        <f>IFERROR(_xlfn.XLOOKUP(tblTransaksi[[#This Row],[Kode Produk]],Master_Data!$A$7:$A$25,Master_Data!$C$7:$C$25),"")</f>
        <v>Mid-Range</v>
      </c>
      <c r="I434" s="1" t="s">
        <v>85</v>
      </c>
      <c r="J434" s="1" t="str">
        <f>IFERROR(_xlfn.XLOOKUP(tblTransaksi[[#This Row],[ID Sales]],Master_Data!$G$7:$G$16,Master_Data!$H$7:$H$16),"")</f>
        <v>Aulia Rahman</v>
      </c>
      <c r="K434" s="1" t="str">
        <f>IFERROR(_xlfn.XLOOKUP(tblTransaksi[[#This Row],[ID Sales]],Master_Data!$G$7:$G$16,Master_Data!$I$7:$I$16),"")</f>
        <v>Palembang</v>
      </c>
      <c r="L434" s="1">
        <v>3</v>
      </c>
      <c r="M434" s="5">
        <f>IFERROR(_xlfn.XLOOKUP(tblTransaksi[[#This Row],[Kode Produk]],Master_Data!$A$7:$A$25,Master_Data!$D$7:$D$25),"")</f>
        <v>6999000</v>
      </c>
      <c r="N434" s="11">
        <v>0.1</v>
      </c>
      <c r="O434" s="5">
        <f>IF(OR(tblTransaksi[[#This Row],[Qty]]="",tblTransaksi[[#This Row],[Harga Satuan]]=""),"",tblTransaksi[[#This Row],[Qty]]*tblTransaksi[[#This Row],[Harga Satuan]]*(1-tblTransaksi[[#This Row],[Diskon (%)]]))</f>
        <v>18897300</v>
      </c>
      <c r="P434" s="1" t="s">
        <v>18</v>
      </c>
    </row>
    <row r="435" spans="1:16" x14ac:dyDescent="0.25">
      <c r="A435" s="1" t="s">
        <v>389</v>
      </c>
      <c r="B435" s="10">
        <v>46336</v>
      </c>
      <c r="C435" s="12" t="str">
        <f>TEXT(tblTransaksi[[#This Row],[Tanggal]],"mmmm")</f>
        <v>November</v>
      </c>
      <c r="D435" s="1">
        <f>YEAR(tblTransaksi[[#This Row],[Tanggal]])</f>
        <v>2026</v>
      </c>
      <c r="E435" s="14">
        <f>MONTH(tblTransaksi[[#This Row],[Tanggal]])</f>
        <v>11</v>
      </c>
      <c r="F435" s="1" t="s">
        <v>54</v>
      </c>
      <c r="G435" s="1" t="str">
        <f>IFERROR(_xlfn.XLOOKUP(tblTransaksi[[#This Row],[Kode Produk]],Master_Data!$A$7:$A$25,Master_Data!$B$7:$B$25),"")</f>
        <v>Infinix Note 50 Pro</v>
      </c>
      <c r="H435" s="1" t="str">
        <f>IFERROR(_xlfn.XLOOKUP(tblTransaksi[[#This Row],[Kode Produk]],Master_Data!$A$7:$A$25,Master_Data!$C$7:$C$25),"")</f>
        <v>Mid-Range</v>
      </c>
      <c r="I435" s="1" t="s">
        <v>72</v>
      </c>
      <c r="J435" s="1" t="str">
        <f>IFERROR(_xlfn.XLOOKUP(tblTransaksi[[#This Row],[ID Sales]],Master_Data!$G$7:$G$16,Master_Data!$H$7:$H$16),"")</f>
        <v>Kevin Wijaya</v>
      </c>
      <c r="K435" s="1" t="str">
        <f>IFERROR(_xlfn.XLOOKUP(tblTransaksi[[#This Row],[ID Sales]],Master_Data!$G$7:$G$16,Master_Data!$I$7:$I$16),"")</f>
        <v>Surabaya</v>
      </c>
      <c r="L435" s="1">
        <v>5</v>
      </c>
      <c r="M435" s="5">
        <f>IFERROR(_xlfn.XLOOKUP(tblTransaksi[[#This Row],[Kode Produk]],Master_Data!$A$7:$A$25,Master_Data!$D$7:$D$25),"")</f>
        <v>3199000</v>
      </c>
      <c r="N435" s="11">
        <v>0.1</v>
      </c>
      <c r="O435" s="5">
        <f>IF(OR(tblTransaksi[[#This Row],[Qty]]="",tblTransaksi[[#This Row],[Harga Satuan]]=""),"",tblTransaksi[[#This Row],[Qty]]*tblTransaksi[[#This Row],[Harga Satuan]]*(1-tblTransaksi[[#This Row],[Diskon (%)]]))</f>
        <v>14395500</v>
      </c>
      <c r="P435" s="1" t="s">
        <v>87</v>
      </c>
    </row>
    <row r="436" spans="1:16" x14ac:dyDescent="0.25">
      <c r="A436" s="1" t="s">
        <v>415</v>
      </c>
      <c r="B436" s="10">
        <v>46336</v>
      </c>
      <c r="C436" s="12" t="str">
        <f>TEXT(tblTransaksi[[#This Row],[Tanggal]],"mmmm")</f>
        <v>November</v>
      </c>
      <c r="D436" s="1">
        <f>YEAR(tblTransaksi[[#This Row],[Tanggal]])</f>
        <v>2026</v>
      </c>
      <c r="E436" s="14">
        <f>MONTH(tblTransaksi[[#This Row],[Tanggal]])</f>
        <v>11</v>
      </c>
      <c r="F436" s="1" t="s">
        <v>44</v>
      </c>
      <c r="G436" s="1" t="str">
        <f>IFERROR(_xlfn.XLOOKUP(tblTransaksi[[#This Row],[Kode Produk]],Master_Data!$A$7:$A$25,Master_Data!$B$7:$B$25),"")</f>
        <v>vivo Y29</v>
      </c>
      <c r="H436" s="1" t="str">
        <f>IFERROR(_xlfn.XLOOKUP(tblTransaksi[[#This Row],[Kode Produk]],Master_Data!$A$7:$A$25,Master_Data!$C$7:$C$25),"")</f>
        <v>Entry-Level</v>
      </c>
      <c r="I436" s="1" t="s">
        <v>62</v>
      </c>
      <c r="J436" s="1" t="str">
        <f>IFERROR(_xlfn.XLOOKUP(tblTransaksi[[#This Row],[ID Sales]],Master_Data!$G$7:$G$16,Master_Data!$H$7:$H$16),"")</f>
        <v>Andi Pratama</v>
      </c>
      <c r="K436" s="1" t="str">
        <f>IFERROR(_xlfn.XLOOKUP(tblTransaksi[[#This Row],[ID Sales]],Master_Data!$G$7:$G$16,Master_Data!$I$7:$I$16),"")</f>
        <v>Jakarta</v>
      </c>
      <c r="L436" s="1">
        <v>5</v>
      </c>
      <c r="M436" s="5">
        <f>IFERROR(_xlfn.XLOOKUP(tblTransaksi[[#This Row],[Kode Produk]],Master_Data!$A$7:$A$25,Master_Data!$D$7:$D$25),"")</f>
        <v>2399000</v>
      </c>
      <c r="N436" s="11">
        <v>0</v>
      </c>
      <c r="O436" s="5">
        <f>IF(OR(tblTransaksi[[#This Row],[Qty]]="",tblTransaksi[[#This Row],[Harga Satuan]]=""),"",tblTransaksi[[#This Row],[Qty]]*tblTransaksi[[#This Row],[Harga Satuan]]*(1-tblTransaksi[[#This Row],[Diskon (%)]]))</f>
        <v>11995000</v>
      </c>
      <c r="P436" s="1" t="s">
        <v>19</v>
      </c>
    </row>
    <row r="437" spans="1:16" x14ac:dyDescent="0.25">
      <c r="A437" s="1" t="s">
        <v>168</v>
      </c>
      <c r="B437" s="10">
        <v>46339</v>
      </c>
      <c r="C437" s="12" t="str">
        <f>TEXT(tblTransaksi[[#This Row],[Tanggal]],"mmmm")</f>
        <v>November</v>
      </c>
      <c r="D437" s="1">
        <f>YEAR(tblTransaksi[[#This Row],[Tanggal]])</f>
        <v>2026</v>
      </c>
      <c r="E437" s="14">
        <f>MONTH(tblTransaksi[[#This Row],[Tanggal]])</f>
        <v>11</v>
      </c>
      <c r="F437" s="1" t="s">
        <v>38</v>
      </c>
      <c r="G437" s="1" t="str">
        <f>IFERROR(_xlfn.XLOOKUP(tblTransaksi[[#This Row],[Kode Produk]],Master_Data!$A$7:$A$25,Master_Data!$B$7:$B$25),"")</f>
        <v>OPPO A5 Pro</v>
      </c>
      <c r="H437" s="1" t="str">
        <f>IFERROR(_xlfn.XLOOKUP(tblTransaksi[[#This Row],[Kode Produk]],Master_Data!$A$7:$A$25,Master_Data!$C$7:$C$25),"")</f>
        <v>Entry-Level</v>
      </c>
      <c r="I437" s="1" t="s">
        <v>80</v>
      </c>
      <c r="J437" s="1" t="str">
        <f>IFERROR(_xlfn.XLOOKUP(tblTransaksi[[#This Row],[ID Sales]],Master_Data!$G$7:$G$16,Master_Data!$H$7:$H$16),"")</f>
        <v>Salsa Maharani</v>
      </c>
      <c r="K437" s="1" t="str">
        <f>IFERROR(_xlfn.XLOOKUP(tblTransaksi[[#This Row],[ID Sales]],Master_Data!$G$7:$G$16,Master_Data!$I$7:$I$16),"")</f>
        <v>Medan</v>
      </c>
      <c r="L437" s="1">
        <v>1</v>
      </c>
      <c r="M437" s="5">
        <f>IFERROR(_xlfn.XLOOKUP(tblTransaksi[[#This Row],[Kode Produk]],Master_Data!$A$7:$A$25,Master_Data!$D$7:$D$25),"")</f>
        <v>2499000</v>
      </c>
      <c r="N437" s="11">
        <v>0.05</v>
      </c>
      <c r="O437" s="5">
        <f>IF(OR(tblTransaksi[[#This Row],[Qty]]="",tblTransaksi[[#This Row],[Harga Satuan]]=""),"",tblTransaksi[[#This Row],[Qty]]*tblTransaksi[[#This Row],[Harga Satuan]]*(1-tblTransaksi[[#This Row],[Diskon (%)]]))</f>
        <v>2374050</v>
      </c>
      <c r="P437" s="1" t="s">
        <v>17</v>
      </c>
    </row>
    <row r="438" spans="1:16" x14ac:dyDescent="0.25">
      <c r="A438" s="1" t="s">
        <v>139</v>
      </c>
      <c r="B438" s="10">
        <v>46340</v>
      </c>
      <c r="C438" s="12" t="str">
        <f>TEXT(tblTransaksi[[#This Row],[Tanggal]],"mmmm")</f>
        <v>November</v>
      </c>
      <c r="D438" s="1">
        <f>YEAR(tblTransaksi[[#This Row],[Tanggal]])</f>
        <v>2026</v>
      </c>
      <c r="E438" s="14">
        <f>MONTH(tblTransaksi[[#This Row],[Tanggal]])</f>
        <v>11</v>
      </c>
      <c r="F438" s="1" t="s">
        <v>50</v>
      </c>
      <c r="G438" s="1" t="str">
        <f>IFERROR(_xlfn.XLOOKUP(tblTransaksi[[#This Row],[Kode Produk]],Master_Data!$A$7:$A$25,Master_Data!$B$7:$B$25),"")</f>
        <v>realme 14 Pro 5G</v>
      </c>
      <c r="H438" s="1" t="str">
        <f>IFERROR(_xlfn.XLOOKUP(tblTransaksi[[#This Row],[Kode Produk]],Master_Data!$A$7:$A$25,Master_Data!$C$7:$C$25),"")</f>
        <v>Mid-Range</v>
      </c>
      <c r="I438" s="1" t="s">
        <v>75</v>
      </c>
      <c r="J438" s="1" t="str">
        <f>IFERROR(_xlfn.XLOOKUP(tblTransaksi[[#This Row],[ID Sales]],Master_Data!$G$7:$G$16,Master_Data!$H$7:$H$16),"")</f>
        <v>Arif Setiawan</v>
      </c>
      <c r="K438" s="1" t="str">
        <f>IFERROR(_xlfn.XLOOKUP(tblTransaksi[[#This Row],[ID Sales]],Master_Data!$G$7:$G$16,Master_Data!$I$7:$I$16),"")</f>
        <v>Surabaya</v>
      </c>
      <c r="L438" s="1">
        <v>5</v>
      </c>
      <c r="M438" s="5">
        <f>IFERROR(_xlfn.XLOOKUP(tblTransaksi[[#This Row],[Kode Produk]],Master_Data!$A$7:$A$25,Master_Data!$D$7:$D$25),"")</f>
        <v>5499000</v>
      </c>
      <c r="N438" s="11">
        <v>0.05</v>
      </c>
      <c r="O438" s="5">
        <f>IF(OR(tblTransaksi[[#This Row],[Qty]]="",tblTransaksi[[#This Row],[Harga Satuan]]=""),"",tblTransaksi[[#This Row],[Qty]]*tblTransaksi[[#This Row],[Harga Satuan]]*(1-tblTransaksi[[#This Row],[Diskon (%)]]))</f>
        <v>26120250</v>
      </c>
      <c r="P438" s="1" t="s">
        <v>17</v>
      </c>
    </row>
    <row r="439" spans="1:16" x14ac:dyDescent="0.25">
      <c r="A439" s="1" t="s">
        <v>356</v>
      </c>
      <c r="B439" s="10">
        <v>46340</v>
      </c>
      <c r="C439" s="12" t="str">
        <f>TEXT(tblTransaksi[[#This Row],[Tanggal]],"mmmm")</f>
        <v>November</v>
      </c>
      <c r="D439" s="1">
        <f>YEAR(tblTransaksi[[#This Row],[Tanggal]])</f>
        <v>2026</v>
      </c>
      <c r="E439" s="14">
        <f>MONTH(tblTransaksi[[#This Row],[Tanggal]])</f>
        <v>11</v>
      </c>
      <c r="F439" s="1" t="s">
        <v>46</v>
      </c>
      <c r="G439" s="1" t="str">
        <f>IFERROR(_xlfn.XLOOKUP(tblTransaksi[[#This Row],[Kode Produk]],Master_Data!$A$7:$A$25,Master_Data!$B$7:$B$25),"")</f>
        <v>vivo V50</v>
      </c>
      <c r="H439" s="1" t="str">
        <f>IFERROR(_xlfn.XLOOKUP(tblTransaksi[[#This Row],[Kode Produk]],Master_Data!$A$7:$A$25,Master_Data!$C$7:$C$25),"")</f>
        <v>Mid-Range</v>
      </c>
      <c r="I439" s="1" t="s">
        <v>65</v>
      </c>
      <c r="J439" s="1" t="str">
        <f>IFERROR(_xlfn.XLOOKUP(tblTransaksi[[#This Row],[ID Sales]],Master_Data!$G$7:$G$16,Master_Data!$H$7:$H$16),"")</f>
        <v>Rizky Ramadhan</v>
      </c>
      <c r="K439" s="1" t="str">
        <f>IFERROR(_xlfn.XLOOKUP(tblTransaksi[[#This Row],[ID Sales]],Master_Data!$G$7:$G$16,Master_Data!$I$7:$I$16),"")</f>
        <v>Jakarta</v>
      </c>
      <c r="L439" s="1">
        <v>5</v>
      </c>
      <c r="M439" s="5">
        <f>IFERROR(_xlfn.XLOOKUP(tblTransaksi[[#This Row],[Kode Produk]],Master_Data!$A$7:$A$25,Master_Data!$D$7:$D$25),"")</f>
        <v>6999000</v>
      </c>
      <c r="N439" s="11">
        <v>0.1</v>
      </c>
      <c r="O439" s="5">
        <f>IF(OR(tblTransaksi[[#This Row],[Qty]]="",tblTransaksi[[#This Row],[Harga Satuan]]=""),"",tblTransaksi[[#This Row],[Qty]]*tblTransaksi[[#This Row],[Harga Satuan]]*(1-tblTransaksi[[#This Row],[Diskon (%)]]))</f>
        <v>31495500</v>
      </c>
      <c r="P439" s="1" t="s">
        <v>19</v>
      </c>
    </row>
    <row r="440" spans="1:16" x14ac:dyDescent="0.25">
      <c r="A440" s="1" t="s">
        <v>225</v>
      </c>
      <c r="B440" s="10">
        <v>46341</v>
      </c>
      <c r="C440" s="12" t="str">
        <f>TEXT(tblTransaksi[[#This Row],[Tanggal]],"mmmm")</f>
        <v>November</v>
      </c>
      <c r="D440" s="1">
        <f>YEAR(tblTransaksi[[#This Row],[Tanggal]])</f>
        <v>2026</v>
      </c>
      <c r="E440" s="14">
        <f>MONTH(tblTransaksi[[#This Row],[Tanggal]])</f>
        <v>11</v>
      </c>
      <c r="F440" s="1" t="s">
        <v>35</v>
      </c>
      <c r="G440" s="1" t="str">
        <f>IFERROR(_xlfn.XLOOKUP(tblTransaksi[[#This Row],[Kode Produk]],Master_Data!$A$7:$A$25,Master_Data!$B$7:$B$25),"")</f>
        <v>Xiaomi 14T</v>
      </c>
      <c r="H440" s="1" t="str">
        <f>IFERROR(_xlfn.XLOOKUP(tblTransaksi[[#This Row],[Kode Produk]],Master_Data!$A$7:$A$25,Master_Data!$C$7:$C$25),"")</f>
        <v>Upper Mid-Range</v>
      </c>
      <c r="I440" s="1" t="s">
        <v>65</v>
      </c>
      <c r="J440" s="1" t="str">
        <f>IFERROR(_xlfn.XLOOKUP(tblTransaksi[[#This Row],[ID Sales]],Master_Data!$G$7:$G$16,Master_Data!$H$7:$H$16),"")</f>
        <v>Rizky Ramadhan</v>
      </c>
      <c r="K440" s="1" t="str">
        <f>IFERROR(_xlfn.XLOOKUP(tblTransaksi[[#This Row],[ID Sales]],Master_Data!$G$7:$G$16,Master_Data!$I$7:$I$16),"")</f>
        <v>Jakarta</v>
      </c>
      <c r="L440" s="1">
        <v>1</v>
      </c>
      <c r="M440" s="5">
        <f>IFERROR(_xlfn.XLOOKUP(tblTransaksi[[#This Row],[Kode Produk]],Master_Data!$A$7:$A$25,Master_Data!$D$7:$D$25),"")</f>
        <v>6499000</v>
      </c>
      <c r="N440" s="11">
        <v>0.1</v>
      </c>
      <c r="O440" s="5">
        <f>IF(OR(tblTransaksi[[#This Row],[Qty]]="",tblTransaksi[[#This Row],[Harga Satuan]]=""),"",tblTransaksi[[#This Row],[Qty]]*tblTransaksi[[#This Row],[Harga Satuan]]*(1-tblTransaksi[[#This Row],[Diskon (%)]]))</f>
        <v>5849100</v>
      </c>
      <c r="P440" s="1" t="s">
        <v>18</v>
      </c>
    </row>
    <row r="441" spans="1:16" x14ac:dyDescent="0.25">
      <c r="A441" s="1" t="s">
        <v>237</v>
      </c>
      <c r="B441" s="10">
        <v>46341</v>
      </c>
      <c r="C441" s="12" t="str">
        <f>TEXT(tblTransaksi[[#This Row],[Tanggal]],"mmmm")</f>
        <v>November</v>
      </c>
      <c r="D441" s="1">
        <f>YEAR(tblTransaksi[[#This Row],[Tanggal]])</f>
        <v>2026</v>
      </c>
      <c r="E441" s="14">
        <f>MONTH(tblTransaksi[[#This Row],[Tanggal]])</f>
        <v>11</v>
      </c>
      <c r="F441" s="1" t="s">
        <v>56</v>
      </c>
      <c r="G441" s="1" t="str">
        <f>IFERROR(_xlfn.XLOOKUP(tblTransaksi[[#This Row],[Kode Produk]],Master_Data!$A$7:$A$25,Master_Data!$B$7:$B$25),"")</f>
        <v>iPhone 13</v>
      </c>
      <c r="H441" s="1" t="str">
        <f>IFERROR(_xlfn.XLOOKUP(tblTransaksi[[#This Row],[Kode Produk]],Master_Data!$A$7:$A$25,Master_Data!$C$7:$C$25),"")</f>
        <v>Upper Mid-Range</v>
      </c>
      <c r="I441" s="1" t="s">
        <v>85</v>
      </c>
      <c r="J441" s="1" t="str">
        <f>IFERROR(_xlfn.XLOOKUP(tblTransaksi[[#This Row],[ID Sales]],Master_Data!$G$7:$G$16,Master_Data!$H$7:$H$16),"")</f>
        <v>Aulia Rahman</v>
      </c>
      <c r="K441" s="1" t="str">
        <f>IFERROR(_xlfn.XLOOKUP(tblTransaksi[[#This Row],[ID Sales]],Master_Data!$G$7:$G$16,Master_Data!$I$7:$I$16),"")</f>
        <v>Palembang</v>
      </c>
      <c r="L441" s="1">
        <v>1</v>
      </c>
      <c r="M441" s="5">
        <f>IFERROR(_xlfn.XLOOKUP(tblTransaksi[[#This Row],[Kode Produk]],Master_Data!$A$7:$A$25,Master_Data!$D$7:$D$25),"")</f>
        <v>8499000</v>
      </c>
      <c r="N441" s="11">
        <v>0</v>
      </c>
      <c r="O441" s="5">
        <f>IF(OR(tblTransaksi[[#This Row],[Qty]]="",tblTransaksi[[#This Row],[Harga Satuan]]=""),"",tblTransaksi[[#This Row],[Qty]]*tblTransaksi[[#This Row],[Harga Satuan]]*(1-tblTransaksi[[#This Row],[Diskon (%)]]))</f>
        <v>8499000</v>
      </c>
      <c r="P441" s="1" t="s">
        <v>19</v>
      </c>
    </row>
    <row r="442" spans="1:16" x14ac:dyDescent="0.25">
      <c r="A442" s="1" t="s">
        <v>338</v>
      </c>
      <c r="B442" s="10">
        <v>46342</v>
      </c>
      <c r="C442" s="12" t="str">
        <f>TEXT(tblTransaksi[[#This Row],[Tanggal]],"mmmm")</f>
        <v>November</v>
      </c>
      <c r="D442" s="1">
        <f>YEAR(tblTransaksi[[#This Row],[Tanggal]])</f>
        <v>2026</v>
      </c>
      <c r="E442" s="14">
        <f>MONTH(tblTransaksi[[#This Row],[Tanggal]])</f>
        <v>11</v>
      </c>
      <c r="F442" s="1" t="s">
        <v>42</v>
      </c>
      <c r="G442" s="1" t="str">
        <f>IFERROR(_xlfn.XLOOKUP(tblTransaksi[[#This Row],[Kode Produk]],Master_Data!$A$7:$A$25,Master_Data!$B$7:$B$25),"")</f>
        <v>OPPO Find X8</v>
      </c>
      <c r="H442" s="1" t="str">
        <f>IFERROR(_xlfn.XLOOKUP(tblTransaksi[[#This Row],[Kode Produk]],Master_Data!$A$7:$A$25,Master_Data!$C$7:$C$25),"")</f>
        <v>Flagship</v>
      </c>
      <c r="I442" s="1" t="s">
        <v>70</v>
      </c>
      <c r="J442" s="1" t="str">
        <f>IFERROR(_xlfn.XLOOKUP(tblTransaksi[[#This Row],[ID Sales]],Master_Data!$G$7:$G$16,Master_Data!$H$7:$H$16),"")</f>
        <v>Fajar Nugroho</v>
      </c>
      <c r="K442" s="1" t="str">
        <f>IFERROR(_xlfn.XLOOKUP(tblTransaksi[[#This Row],[ID Sales]],Master_Data!$G$7:$G$16,Master_Data!$I$7:$I$16),"")</f>
        <v>Bandung</v>
      </c>
      <c r="L442" s="1">
        <v>2</v>
      </c>
      <c r="M442" s="5">
        <f>IFERROR(_xlfn.XLOOKUP(tblTransaksi[[#This Row],[Kode Produk]],Master_Data!$A$7:$A$25,Master_Data!$D$7:$D$25),"")</f>
        <v>13999000</v>
      </c>
      <c r="N442" s="11">
        <v>0</v>
      </c>
      <c r="O442" s="5">
        <f>IF(OR(tblTransaksi[[#This Row],[Qty]]="",tblTransaksi[[#This Row],[Harga Satuan]]=""),"",tblTransaksi[[#This Row],[Qty]]*tblTransaksi[[#This Row],[Harga Satuan]]*(1-tblTransaksi[[#This Row],[Diskon (%)]]))</f>
        <v>27998000</v>
      </c>
      <c r="P442" s="1" t="s">
        <v>17</v>
      </c>
    </row>
    <row r="443" spans="1:16" x14ac:dyDescent="0.25">
      <c r="A443" s="1" t="s">
        <v>550</v>
      </c>
      <c r="B443" s="10">
        <v>46342</v>
      </c>
      <c r="C443" s="12" t="str">
        <f>TEXT(tblTransaksi[[#This Row],[Tanggal]],"mmmm")</f>
        <v>November</v>
      </c>
      <c r="D443" s="1">
        <f>YEAR(tblTransaksi[[#This Row],[Tanggal]])</f>
        <v>2026</v>
      </c>
      <c r="E443" s="14">
        <f>MONTH(tblTransaksi[[#This Row],[Tanggal]])</f>
        <v>11</v>
      </c>
      <c r="F443" s="1" t="s">
        <v>40</v>
      </c>
      <c r="G443" s="1" t="str">
        <f>IFERROR(_xlfn.XLOOKUP(tblTransaksi[[#This Row],[Kode Produk]],Master_Data!$A$7:$A$25,Master_Data!$B$7:$B$25),"")</f>
        <v>OPPO Reno 14</v>
      </c>
      <c r="H443" s="1" t="str">
        <f>IFERROR(_xlfn.XLOOKUP(tblTransaksi[[#This Row],[Kode Produk]],Master_Data!$A$7:$A$25,Master_Data!$C$7:$C$25),"")</f>
        <v>Mid-Range</v>
      </c>
      <c r="I443" s="1" t="s">
        <v>85</v>
      </c>
      <c r="J443" s="1" t="str">
        <f>IFERROR(_xlfn.XLOOKUP(tblTransaksi[[#This Row],[ID Sales]],Master_Data!$G$7:$G$16,Master_Data!$H$7:$H$16),"")</f>
        <v>Aulia Rahman</v>
      </c>
      <c r="K443" s="1" t="str">
        <f>IFERROR(_xlfn.XLOOKUP(tblTransaksi[[#This Row],[ID Sales]],Master_Data!$G$7:$G$16,Master_Data!$I$7:$I$16),"")</f>
        <v>Palembang</v>
      </c>
      <c r="L443" s="1">
        <v>1</v>
      </c>
      <c r="M443" s="5">
        <f>IFERROR(_xlfn.XLOOKUP(tblTransaksi[[#This Row],[Kode Produk]],Master_Data!$A$7:$A$25,Master_Data!$D$7:$D$25),"")</f>
        <v>7499000</v>
      </c>
      <c r="N443" s="11">
        <v>0.05</v>
      </c>
      <c r="O443" s="5">
        <f>IF(OR(tblTransaksi[[#This Row],[Qty]]="",tblTransaksi[[#This Row],[Harga Satuan]]=""),"",tblTransaksi[[#This Row],[Qty]]*tblTransaksi[[#This Row],[Harga Satuan]]*(1-tblTransaksi[[#This Row],[Diskon (%)]]))</f>
        <v>7124050</v>
      </c>
      <c r="P443" s="1" t="s">
        <v>17</v>
      </c>
    </row>
    <row r="444" spans="1:16" x14ac:dyDescent="0.25">
      <c r="A444" s="1" t="s">
        <v>497</v>
      </c>
      <c r="B444" s="10">
        <v>46343</v>
      </c>
      <c r="C444" s="12" t="str">
        <f>TEXT(tblTransaksi[[#This Row],[Tanggal]],"mmmm")</f>
        <v>November</v>
      </c>
      <c r="D444" s="1">
        <f>YEAR(tblTransaksi[[#This Row],[Tanggal]])</f>
        <v>2026</v>
      </c>
      <c r="E444" s="14">
        <f>MONTH(tblTransaksi[[#This Row],[Tanggal]])</f>
        <v>11</v>
      </c>
      <c r="F444" s="1" t="s">
        <v>46</v>
      </c>
      <c r="G444" s="1" t="str">
        <f>IFERROR(_xlfn.XLOOKUP(tblTransaksi[[#This Row],[Kode Produk]],Master_Data!$A$7:$A$25,Master_Data!$B$7:$B$25),"")</f>
        <v>vivo V50</v>
      </c>
      <c r="H444" s="1" t="str">
        <f>IFERROR(_xlfn.XLOOKUP(tblTransaksi[[#This Row],[Kode Produk]],Master_Data!$A$7:$A$25,Master_Data!$C$7:$C$25),"")</f>
        <v>Mid-Range</v>
      </c>
      <c r="I444" s="1" t="s">
        <v>85</v>
      </c>
      <c r="J444" s="1" t="str">
        <f>IFERROR(_xlfn.XLOOKUP(tblTransaksi[[#This Row],[ID Sales]],Master_Data!$G$7:$G$16,Master_Data!$H$7:$H$16),"")</f>
        <v>Aulia Rahman</v>
      </c>
      <c r="K444" s="1" t="str">
        <f>IFERROR(_xlfn.XLOOKUP(tblTransaksi[[#This Row],[ID Sales]],Master_Data!$G$7:$G$16,Master_Data!$I$7:$I$16),"")</f>
        <v>Palembang</v>
      </c>
      <c r="L444" s="1">
        <v>1</v>
      </c>
      <c r="M444" s="5">
        <f>IFERROR(_xlfn.XLOOKUP(tblTransaksi[[#This Row],[Kode Produk]],Master_Data!$A$7:$A$25,Master_Data!$D$7:$D$25),"")</f>
        <v>6999000</v>
      </c>
      <c r="N444" s="11">
        <v>0</v>
      </c>
      <c r="O444" s="5">
        <f>IF(OR(tblTransaksi[[#This Row],[Qty]]="",tblTransaksi[[#This Row],[Harga Satuan]]=""),"",tblTransaksi[[#This Row],[Qty]]*tblTransaksi[[#This Row],[Harga Satuan]]*(1-tblTransaksi[[#This Row],[Diskon (%)]]))</f>
        <v>6999000</v>
      </c>
      <c r="P444" s="1" t="s">
        <v>17</v>
      </c>
    </row>
    <row r="445" spans="1:16" x14ac:dyDescent="0.25">
      <c r="A445" s="1" t="s">
        <v>184</v>
      </c>
      <c r="B445" s="10">
        <v>46345</v>
      </c>
      <c r="C445" s="12" t="str">
        <f>TEXT(tblTransaksi[[#This Row],[Tanggal]],"mmmm")</f>
        <v>November</v>
      </c>
      <c r="D445" s="1">
        <f>YEAR(tblTransaksi[[#This Row],[Tanggal]])</f>
        <v>2026</v>
      </c>
      <c r="E445" s="14">
        <f>MONTH(tblTransaksi[[#This Row],[Tanggal]])</f>
        <v>11</v>
      </c>
      <c r="F445" s="1" t="s">
        <v>46</v>
      </c>
      <c r="G445" s="1" t="str">
        <f>IFERROR(_xlfn.XLOOKUP(tblTransaksi[[#This Row],[Kode Produk]],Master_Data!$A$7:$A$25,Master_Data!$B$7:$B$25),"")</f>
        <v>vivo V50</v>
      </c>
      <c r="H445" s="1" t="str">
        <f>IFERROR(_xlfn.XLOOKUP(tblTransaksi[[#This Row],[Kode Produk]],Master_Data!$A$7:$A$25,Master_Data!$C$7:$C$25),"")</f>
        <v>Mid-Range</v>
      </c>
      <c r="I445" s="1" t="s">
        <v>62</v>
      </c>
      <c r="J445" s="1" t="str">
        <f>IFERROR(_xlfn.XLOOKUP(tblTransaksi[[#This Row],[ID Sales]],Master_Data!$G$7:$G$16,Master_Data!$H$7:$H$16),"")</f>
        <v>Andi Pratama</v>
      </c>
      <c r="K445" s="1" t="str">
        <f>IFERROR(_xlfn.XLOOKUP(tblTransaksi[[#This Row],[ID Sales]],Master_Data!$G$7:$G$16,Master_Data!$I$7:$I$16),"")</f>
        <v>Jakarta</v>
      </c>
      <c r="L445" s="1">
        <v>2</v>
      </c>
      <c r="M445" s="5">
        <f>IFERROR(_xlfn.XLOOKUP(tblTransaksi[[#This Row],[Kode Produk]],Master_Data!$A$7:$A$25,Master_Data!$D$7:$D$25),"")</f>
        <v>6999000</v>
      </c>
      <c r="N445" s="11">
        <v>0.05</v>
      </c>
      <c r="O445" s="5">
        <f>IF(OR(tblTransaksi[[#This Row],[Qty]]="",tblTransaksi[[#This Row],[Harga Satuan]]=""),"",tblTransaksi[[#This Row],[Qty]]*tblTransaksi[[#This Row],[Harga Satuan]]*(1-tblTransaksi[[#This Row],[Diskon (%)]]))</f>
        <v>13298100</v>
      </c>
      <c r="P445" s="1" t="s">
        <v>19</v>
      </c>
    </row>
    <row r="446" spans="1:16" x14ac:dyDescent="0.25">
      <c r="A446" s="1" t="s">
        <v>423</v>
      </c>
      <c r="B446" s="10">
        <v>46345</v>
      </c>
      <c r="C446" s="12" t="str">
        <f>TEXT(tblTransaksi[[#This Row],[Tanggal]],"mmmm")</f>
        <v>November</v>
      </c>
      <c r="D446" s="1">
        <f>YEAR(tblTransaksi[[#This Row],[Tanggal]])</f>
        <v>2026</v>
      </c>
      <c r="E446" s="14">
        <f>MONTH(tblTransaksi[[#This Row],[Tanggal]])</f>
        <v>11</v>
      </c>
      <c r="F446" s="1" t="s">
        <v>42</v>
      </c>
      <c r="G446" s="1" t="str">
        <f>IFERROR(_xlfn.XLOOKUP(tblTransaksi[[#This Row],[Kode Produk]],Master_Data!$A$7:$A$25,Master_Data!$B$7:$B$25),"")</f>
        <v>OPPO Find X8</v>
      </c>
      <c r="H446" s="1" t="str">
        <f>IFERROR(_xlfn.XLOOKUP(tblTransaksi[[#This Row],[Kode Produk]],Master_Data!$A$7:$A$25,Master_Data!$C$7:$C$25),"")</f>
        <v>Flagship</v>
      </c>
      <c r="I446" s="1" t="s">
        <v>62</v>
      </c>
      <c r="J446" s="1" t="str">
        <f>IFERROR(_xlfn.XLOOKUP(tblTransaksi[[#This Row],[ID Sales]],Master_Data!$G$7:$G$16,Master_Data!$H$7:$H$16),"")</f>
        <v>Andi Pratama</v>
      </c>
      <c r="K446" s="1" t="str">
        <f>IFERROR(_xlfn.XLOOKUP(tblTransaksi[[#This Row],[ID Sales]],Master_Data!$G$7:$G$16,Master_Data!$I$7:$I$16),"")</f>
        <v>Jakarta</v>
      </c>
      <c r="L446" s="1">
        <v>2</v>
      </c>
      <c r="M446" s="5">
        <f>IFERROR(_xlfn.XLOOKUP(tblTransaksi[[#This Row],[Kode Produk]],Master_Data!$A$7:$A$25,Master_Data!$D$7:$D$25),"")</f>
        <v>13999000</v>
      </c>
      <c r="N446" s="11">
        <v>0</v>
      </c>
      <c r="O446" s="5">
        <f>IF(OR(tblTransaksi[[#This Row],[Qty]]="",tblTransaksi[[#This Row],[Harga Satuan]]=""),"",tblTransaksi[[#This Row],[Qty]]*tblTransaksi[[#This Row],[Harga Satuan]]*(1-tblTransaksi[[#This Row],[Diskon (%)]]))</f>
        <v>27998000</v>
      </c>
      <c r="P446" s="1" t="s">
        <v>18</v>
      </c>
    </row>
    <row r="447" spans="1:16" x14ac:dyDescent="0.25">
      <c r="A447" s="1" t="s">
        <v>320</v>
      </c>
      <c r="B447" s="10">
        <v>46347</v>
      </c>
      <c r="C447" s="12" t="str">
        <f>TEXT(tblTransaksi[[#This Row],[Tanggal]],"mmmm")</f>
        <v>November</v>
      </c>
      <c r="D447" s="1">
        <f>YEAR(tblTransaksi[[#This Row],[Tanggal]])</f>
        <v>2026</v>
      </c>
      <c r="E447" s="14">
        <f>MONTH(tblTransaksi[[#This Row],[Tanggal]])</f>
        <v>11</v>
      </c>
      <c r="F447" s="1" t="s">
        <v>23</v>
      </c>
      <c r="G447" s="1" t="str">
        <f>IFERROR(_xlfn.XLOOKUP(tblTransaksi[[#This Row],[Kode Produk]],Master_Data!$A$7:$A$25,Master_Data!$B$7:$B$25),"")</f>
        <v>Samsung Galaxy A16 5G</v>
      </c>
      <c r="H447" s="1" t="str">
        <f>IFERROR(_xlfn.XLOOKUP(tblTransaksi[[#This Row],[Kode Produk]],Master_Data!$A$7:$A$25,Master_Data!$C$7:$C$25),"")</f>
        <v>Mid-Range</v>
      </c>
      <c r="I447" s="1" t="s">
        <v>80</v>
      </c>
      <c r="J447" s="1" t="str">
        <f>IFERROR(_xlfn.XLOOKUP(tblTransaksi[[#This Row],[ID Sales]],Master_Data!$G$7:$G$16,Master_Data!$H$7:$H$16),"")</f>
        <v>Salsa Maharani</v>
      </c>
      <c r="K447" s="1" t="str">
        <f>IFERROR(_xlfn.XLOOKUP(tblTransaksi[[#This Row],[ID Sales]],Master_Data!$G$7:$G$16,Master_Data!$I$7:$I$16),"")</f>
        <v>Medan</v>
      </c>
      <c r="L447" s="1">
        <v>2</v>
      </c>
      <c r="M447" s="5">
        <f>IFERROR(_xlfn.XLOOKUP(tblTransaksi[[#This Row],[Kode Produk]],Master_Data!$A$7:$A$25,Master_Data!$D$7:$D$25),"")</f>
        <v>3199000</v>
      </c>
      <c r="N447" s="11">
        <v>0</v>
      </c>
      <c r="O447" s="5">
        <f>IF(OR(tblTransaksi[[#This Row],[Qty]]="",tblTransaksi[[#This Row],[Harga Satuan]]=""),"",tblTransaksi[[#This Row],[Qty]]*tblTransaksi[[#This Row],[Harga Satuan]]*(1-tblTransaksi[[#This Row],[Diskon (%)]]))</f>
        <v>6398000</v>
      </c>
      <c r="P447" s="1" t="s">
        <v>87</v>
      </c>
    </row>
    <row r="448" spans="1:16" x14ac:dyDescent="0.25">
      <c r="A448" s="1" t="s">
        <v>567</v>
      </c>
      <c r="B448" s="10">
        <v>46348</v>
      </c>
      <c r="C448" s="12" t="str">
        <f>TEXT(tblTransaksi[[#This Row],[Tanggal]],"mmmm")</f>
        <v>November</v>
      </c>
      <c r="D448" s="1">
        <f>YEAR(tblTransaksi[[#This Row],[Tanggal]])</f>
        <v>2026</v>
      </c>
      <c r="E448" s="14">
        <f>MONTH(tblTransaksi[[#This Row],[Tanggal]])</f>
        <v>11</v>
      </c>
      <c r="F448" s="1" t="s">
        <v>35</v>
      </c>
      <c r="G448" s="1" t="str">
        <f>IFERROR(_xlfn.XLOOKUP(tblTransaksi[[#This Row],[Kode Produk]],Master_Data!$A$7:$A$25,Master_Data!$B$7:$B$25),"")</f>
        <v>Xiaomi 14T</v>
      </c>
      <c r="H448" s="1" t="str">
        <f>IFERROR(_xlfn.XLOOKUP(tblTransaksi[[#This Row],[Kode Produk]],Master_Data!$A$7:$A$25,Master_Data!$C$7:$C$25),"")</f>
        <v>Upper Mid-Range</v>
      </c>
      <c r="I448" s="1" t="s">
        <v>70</v>
      </c>
      <c r="J448" s="1" t="str">
        <f>IFERROR(_xlfn.XLOOKUP(tblTransaksi[[#This Row],[ID Sales]],Master_Data!$G$7:$G$16,Master_Data!$H$7:$H$16),"")</f>
        <v>Fajar Nugroho</v>
      </c>
      <c r="K448" s="1" t="str">
        <f>IFERROR(_xlfn.XLOOKUP(tblTransaksi[[#This Row],[ID Sales]],Master_Data!$G$7:$G$16,Master_Data!$I$7:$I$16),"")</f>
        <v>Bandung</v>
      </c>
      <c r="L448" s="1">
        <v>1</v>
      </c>
      <c r="M448" s="5">
        <f>IFERROR(_xlfn.XLOOKUP(tblTransaksi[[#This Row],[Kode Produk]],Master_Data!$A$7:$A$25,Master_Data!$D$7:$D$25),"")</f>
        <v>6499000</v>
      </c>
      <c r="N448" s="11">
        <v>0.05</v>
      </c>
      <c r="O448" s="5">
        <f>IF(OR(tblTransaksi[[#This Row],[Qty]]="",tblTransaksi[[#This Row],[Harga Satuan]]=""),"",tblTransaksi[[#This Row],[Qty]]*tblTransaksi[[#This Row],[Harga Satuan]]*(1-tblTransaksi[[#This Row],[Diskon (%)]]))</f>
        <v>6174050</v>
      </c>
      <c r="P448" s="1" t="s">
        <v>87</v>
      </c>
    </row>
    <row r="449" spans="1:16" x14ac:dyDescent="0.25">
      <c r="A449" s="1" t="s">
        <v>257</v>
      </c>
      <c r="B449" s="10">
        <v>46350</v>
      </c>
      <c r="C449" s="12" t="str">
        <f>TEXT(tblTransaksi[[#This Row],[Tanggal]],"mmmm")</f>
        <v>November</v>
      </c>
      <c r="D449" s="1">
        <f>YEAR(tblTransaksi[[#This Row],[Tanggal]])</f>
        <v>2026</v>
      </c>
      <c r="E449" s="14">
        <f>MONTH(tblTransaksi[[#This Row],[Tanggal]])</f>
        <v>11</v>
      </c>
      <c r="F449" s="1" t="s">
        <v>23</v>
      </c>
      <c r="G449" s="1" t="str">
        <f>IFERROR(_xlfn.XLOOKUP(tblTransaksi[[#This Row],[Kode Produk]],Master_Data!$A$7:$A$25,Master_Data!$B$7:$B$25),"")</f>
        <v>Samsung Galaxy A16 5G</v>
      </c>
      <c r="H449" s="1" t="str">
        <f>IFERROR(_xlfn.XLOOKUP(tblTransaksi[[#This Row],[Kode Produk]],Master_Data!$A$7:$A$25,Master_Data!$C$7:$C$25),"")</f>
        <v>Mid-Range</v>
      </c>
      <c r="I449" s="1" t="s">
        <v>62</v>
      </c>
      <c r="J449" s="1" t="str">
        <f>IFERROR(_xlfn.XLOOKUP(tblTransaksi[[#This Row],[ID Sales]],Master_Data!$G$7:$G$16,Master_Data!$H$7:$H$16),"")</f>
        <v>Andi Pratama</v>
      </c>
      <c r="K449" s="1" t="str">
        <f>IFERROR(_xlfn.XLOOKUP(tblTransaksi[[#This Row],[ID Sales]],Master_Data!$G$7:$G$16,Master_Data!$I$7:$I$16),"")</f>
        <v>Jakarta</v>
      </c>
      <c r="L449" s="1">
        <v>5</v>
      </c>
      <c r="M449" s="5">
        <f>IFERROR(_xlfn.XLOOKUP(tblTransaksi[[#This Row],[Kode Produk]],Master_Data!$A$7:$A$25,Master_Data!$D$7:$D$25),"")</f>
        <v>3199000</v>
      </c>
      <c r="N449" s="11">
        <v>0.05</v>
      </c>
      <c r="O449" s="5">
        <f>IF(OR(tblTransaksi[[#This Row],[Qty]]="",tblTransaksi[[#This Row],[Harga Satuan]]=""),"",tblTransaksi[[#This Row],[Qty]]*tblTransaksi[[#This Row],[Harga Satuan]]*(1-tblTransaksi[[#This Row],[Diskon (%)]]))</f>
        <v>15195250</v>
      </c>
      <c r="P449" s="1" t="s">
        <v>17</v>
      </c>
    </row>
    <row r="450" spans="1:16" x14ac:dyDescent="0.25">
      <c r="A450" s="1" t="s">
        <v>273</v>
      </c>
      <c r="B450" s="10">
        <v>46350</v>
      </c>
      <c r="C450" s="12" t="str">
        <f>TEXT(tblTransaksi[[#This Row],[Tanggal]],"mmmm")</f>
        <v>November</v>
      </c>
      <c r="D450" s="1">
        <f>YEAR(tblTransaksi[[#This Row],[Tanggal]])</f>
        <v>2026</v>
      </c>
      <c r="E450" s="14">
        <f>MONTH(tblTransaksi[[#This Row],[Tanggal]])</f>
        <v>11</v>
      </c>
      <c r="F450" s="1" t="s">
        <v>33</v>
      </c>
      <c r="G450" s="1" t="str">
        <f>IFERROR(_xlfn.XLOOKUP(tblTransaksi[[#This Row],[Kode Produk]],Master_Data!$A$7:$A$25,Master_Data!$B$7:$B$25),"")</f>
        <v>Xiaomi Redmi Note 14</v>
      </c>
      <c r="H450" s="1" t="str">
        <f>IFERROR(_xlfn.XLOOKUP(tblTransaksi[[#This Row],[Kode Produk]],Master_Data!$A$7:$A$25,Master_Data!$C$7:$C$25),"")</f>
        <v>Mid-Range</v>
      </c>
      <c r="I450" s="1" t="s">
        <v>62</v>
      </c>
      <c r="J450" s="1" t="str">
        <f>IFERROR(_xlfn.XLOOKUP(tblTransaksi[[#This Row],[ID Sales]],Master_Data!$G$7:$G$16,Master_Data!$H$7:$H$16),"")</f>
        <v>Andi Pratama</v>
      </c>
      <c r="K450" s="1" t="str">
        <f>IFERROR(_xlfn.XLOOKUP(tblTransaksi[[#This Row],[ID Sales]],Master_Data!$G$7:$G$16,Master_Data!$I$7:$I$16),"")</f>
        <v>Jakarta</v>
      </c>
      <c r="L450" s="1">
        <v>4</v>
      </c>
      <c r="M450" s="5">
        <f>IFERROR(_xlfn.XLOOKUP(tblTransaksi[[#This Row],[Kode Produk]],Master_Data!$A$7:$A$25,Master_Data!$D$7:$D$25),"")</f>
        <v>2799000</v>
      </c>
      <c r="N450" s="11">
        <v>0.05</v>
      </c>
      <c r="O450" s="5">
        <f>IF(OR(tblTransaksi[[#This Row],[Qty]]="",tblTransaksi[[#This Row],[Harga Satuan]]=""),"",tblTransaksi[[#This Row],[Qty]]*tblTransaksi[[#This Row],[Harga Satuan]]*(1-tblTransaksi[[#This Row],[Diskon (%)]]))</f>
        <v>10636200</v>
      </c>
      <c r="P450" s="1" t="s">
        <v>87</v>
      </c>
    </row>
    <row r="451" spans="1:16" x14ac:dyDescent="0.25">
      <c r="A451" s="1" t="s">
        <v>475</v>
      </c>
      <c r="B451" s="10">
        <v>46350</v>
      </c>
      <c r="C451" s="12" t="str">
        <f>TEXT(tblTransaksi[[#This Row],[Tanggal]],"mmmm")</f>
        <v>November</v>
      </c>
      <c r="D451" s="1">
        <f>YEAR(tblTransaksi[[#This Row],[Tanggal]])</f>
        <v>2026</v>
      </c>
      <c r="E451" s="14">
        <f>MONTH(tblTransaksi[[#This Row],[Tanggal]])</f>
        <v>11</v>
      </c>
      <c r="F451" s="1" t="s">
        <v>44</v>
      </c>
      <c r="G451" s="1" t="str">
        <f>IFERROR(_xlfn.XLOOKUP(tblTransaksi[[#This Row],[Kode Produk]],Master_Data!$A$7:$A$25,Master_Data!$B$7:$B$25),"")</f>
        <v>vivo Y29</v>
      </c>
      <c r="H451" s="1" t="str">
        <f>IFERROR(_xlfn.XLOOKUP(tblTransaksi[[#This Row],[Kode Produk]],Master_Data!$A$7:$A$25,Master_Data!$C$7:$C$25),"")</f>
        <v>Entry-Level</v>
      </c>
      <c r="I451" s="1" t="s">
        <v>85</v>
      </c>
      <c r="J451" s="1" t="str">
        <f>IFERROR(_xlfn.XLOOKUP(tblTransaksi[[#This Row],[ID Sales]],Master_Data!$G$7:$G$16,Master_Data!$H$7:$H$16),"")</f>
        <v>Aulia Rahman</v>
      </c>
      <c r="K451" s="1" t="str">
        <f>IFERROR(_xlfn.XLOOKUP(tblTransaksi[[#This Row],[ID Sales]],Master_Data!$G$7:$G$16,Master_Data!$I$7:$I$16),"")</f>
        <v>Palembang</v>
      </c>
      <c r="L451" s="1">
        <v>1</v>
      </c>
      <c r="M451" s="5">
        <f>IFERROR(_xlfn.XLOOKUP(tblTransaksi[[#This Row],[Kode Produk]],Master_Data!$A$7:$A$25,Master_Data!$D$7:$D$25),"")</f>
        <v>2399000</v>
      </c>
      <c r="N451" s="11">
        <v>0</v>
      </c>
      <c r="O451" s="5">
        <f>IF(OR(tblTransaksi[[#This Row],[Qty]]="",tblTransaksi[[#This Row],[Harga Satuan]]=""),"",tblTransaksi[[#This Row],[Qty]]*tblTransaksi[[#This Row],[Harga Satuan]]*(1-tblTransaksi[[#This Row],[Diskon (%)]]))</f>
        <v>2399000</v>
      </c>
      <c r="P451" s="1" t="s">
        <v>17</v>
      </c>
    </row>
    <row r="452" spans="1:16" x14ac:dyDescent="0.25">
      <c r="A452" s="1" t="s">
        <v>248</v>
      </c>
      <c r="B452" s="10">
        <v>46351</v>
      </c>
      <c r="C452" s="12" t="str">
        <f>TEXT(tblTransaksi[[#This Row],[Tanggal]],"mmmm")</f>
        <v>November</v>
      </c>
      <c r="D452" s="1">
        <f>YEAR(tblTransaksi[[#This Row],[Tanggal]])</f>
        <v>2026</v>
      </c>
      <c r="E452" s="14">
        <f>MONTH(tblTransaksi[[#This Row],[Tanggal]])</f>
        <v>11</v>
      </c>
      <c r="F452" s="1" t="s">
        <v>60</v>
      </c>
      <c r="G452" s="1" t="str">
        <f>IFERROR(_xlfn.XLOOKUP(tblTransaksi[[#This Row],[Kode Produk]],Master_Data!$A$7:$A$25,Master_Data!$B$7:$B$25),"")</f>
        <v>iPhone 16</v>
      </c>
      <c r="H452" s="1" t="str">
        <f>IFERROR(_xlfn.XLOOKUP(tblTransaksi[[#This Row],[Kode Produk]],Master_Data!$A$7:$A$25,Master_Data!$C$7:$C$25),"")</f>
        <v>Flagship</v>
      </c>
      <c r="I452" s="1" t="s">
        <v>77</v>
      </c>
      <c r="J452" s="1" t="str">
        <f>IFERROR(_xlfn.XLOOKUP(tblTransaksi[[#This Row],[ID Sales]],Master_Data!$G$7:$G$16,Master_Data!$H$7:$H$16),"")</f>
        <v>Nadia Putri</v>
      </c>
      <c r="K452" s="1" t="str">
        <f>IFERROR(_xlfn.XLOOKUP(tblTransaksi[[#This Row],[ID Sales]],Master_Data!$G$7:$G$16,Master_Data!$I$7:$I$16),"")</f>
        <v>Medan</v>
      </c>
      <c r="L452" s="1">
        <v>2</v>
      </c>
      <c r="M452" s="5">
        <f>IFERROR(_xlfn.XLOOKUP(tblTransaksi[[#This Row],[Kode Produk]],Master_Data!$A$7:$A$25,Master_Data!$D$7:$D$25),"")</f>
        <v>14999000</v>
      </c>
      <c r="N452" s="11">
        <v>0.05</v>
      </c>
      <c r="O452" s="5">
        <f>IF(OR(tblTransaksi[[#This Row],[Qty]]="",tblTransaksi[[#This Row],[Harga Satuan]]=""),"",tblTransaksi[[#This Row],[Qty]]*tblTransaksi[[#This Row],[Harga Satuan]]*(1-tblTransaksi[[#This Row],[Diskon (%)]]))</f>
        <v>28498100</v>
      </c>
      <c r="P452" s="1" t="s">
        <v>18</v>
      </c>
    </row>
    <row r="453" spans="1:16" x14ac:dyDescent="0.25">
      <c r="A453" s="1" t="s">
        <v>361</v>
      </c>
      <c r="B453" s="10">
        <v>46351</v>
      </c>
      <c r="C453" s="12" t="str">
        <f>TEXT(tblTransaksi[[#This Row],[Tanggal]],"mmmm")</f>
        <v>November</v>
      </c>
      <c r="D453" s="1">
        <f>YEAR(tblTransaksi[[#This Row],[Tanggal]])</f>
        <v>2026</v>
      </c>
      <c r="E453" s="14">
        <f>MONTH(tblTransaksi[[#This Row],[Tanggal]])</f>
        <v>11</v>
      </c>
      <c r="F453" s="1" t="s">
        <v>40</v>
      </c>
      <c r="G453" s="1" t="str">
        <f>IFERROR(_xlfn.XLOOKUP(tblTransaksi[[#This Row],[Kode Produk]],Master_Data!$A$7:$A$25,Master_Data!$B$7:$B$25),"")</f>
        <v>OPPO Reno 14</v>
      </c>
      <c r="H453" s="1" t="str">
        <f>IFERROR(_xlfn.XLOOKUP(tblTransaksi[[#This Row],[Kode Produk]],Master_Data!$A$7:$A$25,Master_Data!$C$7:$C$25),"")</f>
        <v>Mid-Range</v>
      </c>
      <c r="I453" s="1" t="s">
        <v>67</v>
      </c>
      <c r="J453" s="1" t="str">
        <f>IFERROR(_xlfn.XLOOKUP(tblTransaksi[[#This Row],[ID Sales]],Master_Data!$G$7:$G$16,Master_Data!$H$7:$H$16),"")</f>
        <v>Dimas Saputra</v>
      </c>
      <c r="K453" s="1" t="str">
        <f>IFERROR(_xlfn.XLOOKUP(tblTransaksi[[#This Row],[ID Sales]],Master_Data!$G$7:$G$16,Master_Data!$I$7:$I$16),"")</f>
        <v>Bandung</v>
      </c>
      <c r="L453" s="1">
        <v>1</v>
      </c>
      <c r="M453" s="5">
        <f>IFERROR(_xlfn.XLOOKUP(tblTransaksi[[#This Row],[Kode Produk]],Master_Data!$A$7:$A$25,Master_Data!$D$7:$D$25),"")</f>
        <v>7499000</v>
      </c>
      <c r="N453" s="11">
        <v>0.05</v>
      </c>
      <c r="O453" s="5">
        <f>IF(OR(tblTransaksi[[#This Row],[Qty]]="",tblTransaksi[[#This Row],[Harga Satuan]]=""),"",tblTransaksi[[#This Row],[Qty]]*tblTransaksi[[#This Row],[Harga Satuan]]*(1-tblTransaksi[[#This Row],[Diskon (%)]]))</f>
        <v>7124050</v>
      </c>
      <c r="P453" s="1" t="s">
        <v>17</v>
      </c>
    </row>
    <row r="454" spans="1:16" x14ac:dyDescent="0.25">
      <c r="A454" s="1" t="s">
        <v>448</v>
      </c>
      <c r="B454" s="10">
        <v>46351</v>
      </c>
      <c r="C454" s="12" t="str">
        <f>TEXT(tblTransaksi[[#This Row],[Tanggal]],"mmmm")</f>
        <v>November</v>
      </c>
      <c r="D454" s="1">
        <f>YEAR(tblTransaksi[[#This Row],[Tanggal]])</f>
        <v>2026</v>
      </c>
      <c r="E454" s="14">
        <f>MONTH(tblTransaksi[[#This Row],[Tanggal]])</f>
        <v>11</v>
      </c>
      <c r="F454" s="1" t="s">
        <v>58</v>
      </c>
      <c r="G454" s="1" t="str">
        <f>IFERROR(_xlfn.XLOOKUP(tblTransaksi[[#This Row],[Kode Produk]],Master_Data!$A$7:$A$25,Master_Data!$B$7:$B$25),"")</f>
        <v>iPhone 15</v>
      </c>
      <c r="H454" s="1" t="str">
        <f>IFERROR(_xlfn.XLOOKUP(tblTransaksi[[#This Row],[Kode Produk]],Master_Data!$A$7:$A$25,Master_Data!$C$7:$C$25),"")</f>
        <v>Flagship</v>
      </c>
      <c r="I454" s="1" t="s">
        <v>82</v>
      </c>
      <c r="J454" s="1" t="str">
        <f>IFERROR(_xlfn.XLOOKUP(tblTransaksi[[#This Row],[ID Sales]],Master_Data!$G$7:$G$16,Master_Data!$H$7:$H$16),"")</f>
        <v>Reza Maulana</v>
      </c>
      <c r="K454" s="1" t="str">
        <f>IFERROR(_xlfn.XLOOKUP(tblTransaksi[[#This Row],[ID Sales]],Master_Data!$G$7:$G$16,Master_Data!$I$7:$I$16),"")</f>
        <v>Palembang</v>
      </c>
      <c r="L454" s="1">
        <v>1</v>
      </c>
      <c r="M454" s="5">
        <f>IFERROR(_xlfn.XLOOKUP(tblTransaksi[[#This Row],[Kode Produk]],Master_Data!$A$7:$A$25,Master_Data!$D$7:$D$25),"")</f>
        <v>12499000</v>
      </c>
      <c r="N454" s="11">
        <v>0</v>
      </c>
      <c r="O454" s="5">
        <f>IF(OR(tblTransaksi[[#This Row],[Qty]]="",tblTransaksi[[#This Row],[Harga Satuan]]=""),"",tblTransaksi[[#This Row],[Qty]]*tblTransaksi[[#This Row],[Harga Satuan]]*(1-tblTransaksi[[#This Row],[Diskon (%)]]))</f>
        <v>12499000</v>
      </c>
      <c r="P454" s="1" t="s">
        <v>19</v>
      </c>
    </row>
    <row r="455" spans="1:16" x14ac:dyDescent="0.25">
      <c r="A455" s="1" t="s">
        <v>334</v>
      </c>
      <c r="B455" s="10">
        <v>46353</v>
      </c>
      <c r="C455" s="12" t="str">
        <f>TEXT(tblTransaksi[[#This Row],[Tanggal]],"mmmm")</f>
        <v>November</v>
      </c>
      <c r="D455" s="1">
        <f>YEAR(tblTransaksi[[#This Row],[Tanggal]])</f>
        <v>2026</v>
      </c>
      <c r="E455" s="14">
        <f>MONTH(tblTransaksi[[#This Row],[Tanggal]])</f>
        <v>11</v>
      </c>
      <c r="F455" s="1" t="s">
        <v>48</v>
      </c>
      <c r="G455" s="1" t="str">
        <f>IFERROR(_xlfn.XLOOKUP(tblTransaksi[[#This Row],[Kode Produk]],Master_Data!$A$7:$A$25,Master_Data!$B$7:$B$25),"")</f>
        <v>realme C75</v>
      </c>
      <c r="H455" s="1" t="str">
        <f>IFERROR(_xlfn.XLOOKUP(tblTransaksi[[#This Row],[Kode Produk]],Master_Data!$A$7:$A$25,Master_Data!$C$7:$C$25),"")</f>
        <v>Entry-Level</v>
      </c>
      <c r="I455" s="1" t="s">
        <v>67</v>
      </c>
      <c r="J455" s="1" t="str">
        <f>IFERROR(_xlfn.XLOOKUP(tblTransaksi[[#This Row],[ID Sales]],Master_Data!$G$7:$G$16,Master_Data!$H$7:$H$16),"")</f>
        <v>Dimas Saputra</v>
      </c>
      <c r="K455" s="1" t="str">
        <f>IFERROR(_xlfn.XLOOKUP(tblTransaksi[[#This Row],[ID Sales]],Master_Data!$G$7:$G$16,Master_Data!$I$7:$I$16),"")</f>
        <v>Bandung</v>
      </c>
      <c r="L455" s="1">
        <v>5</v>
      </c>
      <c r="M455" s="5">
        <f>IFERROR(_xlfn.XLOOKUP(tblTransaksi[[#This Row],[Kode Produk]],Master_Data!$A$7:$A$25,Master_Data!$D$7:$D$25),"")</f>
        <v>2299000</v>
      </c>
      <c r="N455" s="11">
        <v>0.1</v>
      </c>
      <c r="O455" s="5">
        <f>IF(OR(tblTransaksi[[#This Row],[Qty]]="",tblTransaksi[[#This Row],[Harga Satuan]]=""),"",tblTransaksi[[#This Row],[Qty]]*tblTransaksi[[#This Row],[Harga Satuan]]*(1-tblTransaksi[[#This Row],[Diskon (%)]]))</f>
        <v>10345500</v>
      </c>
      <c r="P455" s="1" t="s">
        <v>17</v>
      </c>
    </row>
    <row r="456" spans="1:16" x14ac:dyDescent="0.25">
      <c r="A456" s="1" t="s">
        <v>383</v>
      </c>
      <c r="B456" s="10">
        <v>46354</v>
      </c>
      <c r="C456" s="12" t="str">
        <f>TEXT(tblTransaksi[[#This Row],[Tanggal]],"mmmm")</f>
        <v>November</v>
      </c>
      <c r="D456" s="1">
        <f>YEAR(tblTransaksi[[#This Row],[Tanggal]])</f>
        <v>2026</v>
      </c>
      <c r="E456" s="14">
        <f>MONTH(tblTransaksi[[#This Row],[Tanggal]])</f>
        <v>11</v>
      </c>
      <c r="F456" s="1" t="s">
        <v>21</v>
      </c>
      <c r="G456" s="1" t="str">
        <f>IFERROR(_xlfn.XLOOKUP(tblTransaksi[[#This Row],[Kode Produk]],Master_Data!$A$7:$A$25,Master_Data!$B$7:$B$25),"")</f>
        <v>Samsung Galaxy A06</v>
      </c>
      <c r="H456" s="1" t="str">
        <f>IFERROR(_xlfn.XLOOKUP(tblTransaksi[[#This Row],[Kode Produk]],Master_Data!$A$7:$A$25,Master_Data!$C$7:$C$25),"")</f>
        <v>Entry-Level</v>
      </c>
      <c r="I456" s="1" t="s">
        <v>85</v>
      </c>
      <c r="J456" s="1" t="str">
        <f>IFERROR(_xlfn.XLOOKUP(tblTransaksi[[#This Row],[ID Sales]],Master_Data!$G$7:$G$16,Master_Data!$H$7:$H$16),"")</f>
        <v>Aulia Rahman</v>
      </c>
      <c r="K456" s="1" t="str">
        <f>IFERROR(_xlfn.XLOOKUP(tblTransaksi[[#This Row],[ID Sales]],Master_Data!$G$7:$G$16,Master_Data!$I$7:$I$16),"")</f>
        <v>Palembang</v>
      </c>
      <c r="L456" s="1">
        <v>5</v>
      </c>
      <c r="M456" s="5">
        <f>IFERROR(_xlfn.XLOOKUP(tblTransaksi[[#This Row],[Kode Produk]],Master_Data!$A$7:$A$25,Master_Data!$D$7:$D$25),"")</f>
        <v>1699000</v>
      </c>
      <c r="N456" s="11">
        <v>0.1</v>
      </c>
      <c r="O456" s="5">
        <f>IF(OR(tblTransaksi[[#This Row],[Qty]]="",tblTransaksi[[#This Row],[Harga Satuan]]=""),"",tblTransaksi[[#This Row],[Qty]]*tblTransaksi[[#This Row],[Harga Satuan]]*(1-tblTransaksi[[#This Row],[Diskon (%)]]))</f>
        <v>7645500</v>
      </c>
      <c r="P456" s="1" t="s">
        <v>87</v>
      </c>
    </row>
    <row r="457" spans="1:16" x14ac:dyDescent="0.25">
      <c r="A457" s="1" t="s">
        <v>416</v>
      </c>
      <c r="B457" s="10">
        <v>46357</v>
      </c>
      <c r="C457" s="12" t="str">
        <f>TEXT(tblTransaksi[[#This Row],[Tanggal]],"mmmm")</f>
        <v>December</v>
      </c>
      <c r="D457" s="1">
        <f>YEAR(tblTransaksi[[#This Row],[Tanggal]])</f>
        <v>2026</v>
      </c>
      <c r="E457" s="14">
        <f>MONTH(tblTransaksi[[#This Row],[Tanggal]])</f>
        <v>12</v>
      </c>
      <c r="F457" s="1" t="s">
        <v>54</v>
      </c>
      <c r="G457" s="1" t="str">
        <f>IFERROR(_xlfn.XLOOKUP(tblTransaksi[[#This Row],[Kode Produk]],Master_Data!$A$7:$A$25,Master_Data!$B$7:$B$25),"")</f>
        <v>Infinix Note 50 Pro</v>
      </c>
      <c r="H457" s="1" t="str">
        <f>IFERROR(_xlfn.XLOOKUP(tblTransaksi[[#This Row],[Kode Produk]],Master_Data!$A$7:$A$25,Master_Data!$C$7:$C$25),"")</f>
        <v>Mid-Range</v>
      </c>
      <c r="I457" s="1" t="s">
        <v>70</v>
      </c>
      <c r="J457" s="1" t="str">
        <f>IFERROR(_xlfn.XLOOKUP(tblTransaksi[[#This Row],[ID Sales]],Master_Data!$G$7:$G$16,Master_Data!$H$7:$H$16),"")</f>
        <v>Fajar Nugroho</v>
      </c>
      <c r="K457" s="1" t="str">
        <f>IFERROR(_xlfn.XLOOKUP(tblTransaksi[[#This Row],[ID Sales]],Master_Data!$G$7:$G$16,Master_Data!$I$7:$I$16),"")</f>
        <v>Bandung</v>
      </c>
      <c r="L457" s="1">
        <v>1</v>
      </c>
      <c r="M457" s="5">
        <f>IFERROR(_xlfn.XLOOKUP(tblTransaksi[[#This Row],[Kode Produk]],Master_Data!$A$7:$A$25,Master_Data!$D$7:$D$25),"")</f>
        <v>3199000</v>
      </c>
      <c r="N457" s="11">
        <v>0</v>
      </c>
      <c r="O457" s="5">
        <f>IF(OR(tblTransaksi[[#This Row],[Qty]]="",tblTransaksi[[#This Row],[Harga Satuan]]=""),"",tblTransaksi[[#This Row],[Qty]]*tblTransaksi[[#This Row],[Harga Satuan]]*(1-tblTransaksi[[#This Row],[Diskon (%)]]))</f>
        <v>3199000</v>
      </c>
      <c r="P457" s="1" t="s">
        <v>87</v>
      </c>
    </row>
    <row r="458" spans="1:16" x14ac:dyDescent="0.25">
      <c r="A458" s="1" t="s">
        <v>96</v>
      </c>
      <c r="B458" s="10">
        <v>46358</v>
      </c>
      <c r="C458" s="12" t="str">
        <f>TEXT(tblTransaksi[[#This Row],[Tanggal]],"mmmm")</f>
        <v>December</v>
      </c>
      <c r="D458" s="1">
        <f>YEAR(tblTransaksi[[#This Row],[Tanggal]])</f>
        <v>2026</v>
      </c>
      <c r="E458" s="14">
        <f>MONTH(tblTransaksi[[#This Row],[Tanggal]])</f>
        <v>12</v>
      </c>
      <c r="F458" s="1" t="s">
        <v>35</v>
      </c>
      <c r="G458" s="1" t="str">
        <f>IFERROR(_xlfn.XLOOKUP(tblTransaksi[[#This Row],[Kode Produk]],Master_Data!$A$7:$A$25,Master_Data!$B$7:$B$25),"")</f>
        <v>Xiaomi 14T</v>
      </c>
      <c r="H458" s="1" t="str">
        <f>IFERROR(_xlfn.XLOOKUP(tblTransaksi[[#This Row],[Kode Produk]],Master_Data!$A$7:$A$25,Master_Data!$C$7:$C$25),"")</f>
        <v>Upper Mid-Range</v>
      </c>
      <c r="I458" s="1" t="s">
        <v>82</v>
      </c>
      <c r="J458" s="1" t="str">
        <f>IFERROR(_xlfn.XLOOKUP(tblTransaksi[[#This Row],[ID Sales]],Master_Data!$G$7:$G$16,Master_Data!$H$7:$H$16),"")</f>
        <v>Reza Maulana</v>
      </c>
      <c r="K458" s="1" t="str">
        <f>IFERROR(_xlfn.XLOOKUP(tblTransaksi[[#This Row],[ID Sales]],Master_Data!$G$7:$G$16,Master_Data!$I$7:$I$16),"")</f>
        <v>Palembang</v>
      </c>
      <c r="L458" s="1">
        <v>1</v>
      </c>
      <c r="M458" s="5">
        <f>IFERROR(_xlfn.XLOOKUP(tblTransaksi[[#This Row],[Kode Produk]],Master_Data!$A$7:$A$25,Master_Data!$D$7:$D$25),"")</f>
        <v>6499000</v>
      </c>
      <c r="N458" s="11">
        <v>0</v>
      </c>
      <c r="O458" s="5">
        <f>IF(OR(tblTransaksi[[#This Row],[Qty]]="",tblTransaksi[[#This Row],[Harga Satuan]]=""),"",tblTransaksi[[#This Row],[Qty]]*tblTransaksi[[#This Row],[Harga Satuan]]*(1-tblTransaksi[[#This Row],[Diskon (%)]]))</f>
        <v>6499000</v>
      </c>
      <c r="P458" s="1" t="s">
        <v>19</v>
      </c>
    </row>
    <row r="459" spans="1:16" x14ac:dyDescent="0.25">
      <c r="A459" s="1" t="s">
        <v>579</v>
      </c>
      <c r="B459" s="10">
        <v>46358</v>
      </c>
      <c r="C459" s="12" t="str">
        <f>TEXT(tblTransaksi[[#This Row],[Tanggal]],"mmmm")</f>
        <v>December</v>
      </c>
      <c r="D459" s="1">
        <f>YEAR(tblTransaksi[[#This Row],[Tanggal]])</f>
        <v>2026</v>
      </c>
      <c r="E459" s="14">
        <f>MONTH(tblTransaksi[[#This Row],[Tanggal]])</f>
        <v>12</v>
      </c>
      <c r="F459" s="1" t="s">
        <v>33</v>
      </c>
      <c r="G459" s="1" t="str">
        <f>IFERROR(_xlfn.XLOOKUP(tblTransaksi[[#This Row],[Kode Produk]],Master_Data!$A$7:$A$25,Master_Data!$B$7:$B$25),"")</f>
        <v>Xiaomi Redmi Note 14</v>
      </c>
      <c r="H459" s="1" t="str">
        <f>IFERROR(_xlfn.XLOOKUP(tblTransaksi[[#This Row],[Kode Produk]],Master_Data!$A$7:$A$25,Master_Data!$C$7:$C$25),"")</f>
        <v>Mid-Range</v>
      </c>
      <c r="I459" s="1" t="s">
        <v>70</v>
      </c>
      <c r="J459" s="1" t="str">
        <f>IFERROR(_xlfn.XLOOKUP(tblTransaksi[[#This Row],[ID Sales]],Master_Data!$G$7:$G$16,Master_Data!$H$7:$H$16),"")</f>
        <v>Fajar Nugroho</v>
      </c>
      <c r="K459" s="1" t="str">
        <f>IFERROR(_xlfn.XLOOKUP(tblTransaksi[[#This Row],[ID Sales]],Master_Data!$G$7:$G$16,Master_Data!$I$7:$I$16),"")</f>
        <v>Bandung</v>
      </c>
      <c r="L459" s="1">
        <v>2</v>
      </c>
      <c r="M459" s="5">
        <f>IFERROR(_xlfn.XLOOKUP(tblTransaksi[[#This Row],[Kode Produk]],Master_Data!$A$7:$A$25,Master_Data!$D$7:$D$25),"")</f>
        <v>2799000</v>
      </c>
      <c r="N459" s="11">
        <v>0</v>
      </c>
      <c r="O459" s="5">
        <f>IF(OR(tblTransaksi[[#This Row],[Qty]]="",tblTransaksi[[#This Row],[Harga Satuan]]=""),"",tblTransaksi[[#This Row],[Qty]]*tblTransaksi[[#This Row],[Harga Satuan]]*(1-tblTransaksi[[#This Row],[Diskon (%)]]))</f>
        <v>5598000</v>
      </c>
      <c r="P459" s="1" t="s">
        <v>18</v>
      </c>
    </row>
    <row r="460" spans="1:16" x14ac:dyDescent="0.25">
      <c r="A460" s="1" t="s">
        <v>586</v>
      </c>
      <c r="B460" s="10">
        <v>46359</v>
      </c>
      <c r="C460" s="12" t="str">
        <f>TEXT(tblTransaksi[[#This Row],[Tanggal]],"mmmm")</f>
        <v>December</v>
      </c>
      <c r="D460" s="1">
        <f>YEAR(tblTransaksi[[#This Row],[Tanggal]])</f>
        <v>2026</v>
      </c>
      <c r="E460" s="14">
        <f>MONTH(tblTransaksi[[#This Row],[Tanggal]])</f>
        <v>12</v>
      </c>
      <c r="F460" s="1" t="s">
        <v>56</v>
      </c>
      <c r="G460" s="1" t="str">
        <f>IFERROR(_xlfn.XLOOKUP(tblTransaksi[[#This Row],[Kode Produk]],Master_Data!$A$7:$A$25,Master_Data!$B$7:$B$25),"")</f>
        <v>iPhone 13</v>
      </c>
      <c r="H460" s="1" t="str">
        <f>IFERROR(_xlfn.XLOOKUP(tblTransaksi[[#This Row],[Kode Produk]],Master_Data!$A$7:$A$25,Master_Data!$C$7:$C$25),"")</f>
        <v>Upper Mid-Range</v>
      </c>
      <c r="I460" s="1" t="s">
        <v>85</v>
      </c>
      <c r="J460" s="1" t="str">
        <f>IFERROR(_xlfn.XLOOKUP(tblTransaksi[[#This Row],[ID Sales]],Master_Data!$G$7:$G$16,Master_Data!$H$7:$H$16),"")</f>
        <v>Aulia Rahman</v>
      </c>
      <c r="K460" s="1" t="str">
        <f>IFERROR(_xlfn.XLOOKUP(tblTransaksi[[#This Row],[ID Sales]],Master_Data!$G$7:$G$16,Master_Data!$I$7:$I$16),"")</f>
        <v>Palembang</v>
      </c>
      <c r="L460" s="1">
        <v>2</v>
      </c>
      <c r="M460" s="5">
        <f>IFERROR(_xlfn.XLOOKUP(tblTransaksi[[#This Row],[Kode Produk]],Master_Data!$A$7:$A$25,Master_Data!$D$7:$D$25),"")</f>
        <v>8499000</v>
      </c>
      <c r="N460" s="11">
        <v>0.05</v>
      </c>
      <c r="O460" s="5">
        <f>IF(OR(tblTransaksi[[#This Row],[Qty]]="",tblTransaksi[[#This Row],[Harga Satuan]]=""),"",tblTransaksi[[#This Row],[Qty]]*tblTransaksi[[#This Row],[Harga Satuan]]*(1-tblTransaksi[[#This Row],[Diskon (%)]]))</f>
        <v>16148100</v>
      </c>
      <c r="P460" s="1" t="s">
        <v>87</v>
      </c>
    </row>
    <row r="461" spans="1:16" x14ac:dyDescent="0.25">
      <c r="A461" s="1" t="s">
        <v>377</v>
      </c>
      <c r="B461" s="10">
        <v>46360</v>
      </c>
      <c r="C461" s="12" t="str">
        <f>TEXT(tblTransaksi[[#This Row],[Tanggal]],"mmmm")</f>
        <v>December</v>
      </c>
      <c r="D461" s="1">
        <f>YEAR(tblTransaksi[[#This Row],[Tanggal]])</f>
        <v>2026</v>
      </c>
      <c r="E461" s="14">
        <f>MONTH(tblTransaksi[[#This Row],[Tanggal]])</f>
        <v>12</v>
      </c>
      <c r="F461" s="1" t="s">
        <v>58</v>
      </c>
      <c r="G461" s="1" t="str">
        <f>IFERROR(_xlfn.XLOOKUP(tblTransaksi[[#This Row],[Kode Produk]],Master_Data!$A$7:$A$25,Master_Data!$B$7:$B$25),"")</f>
        <v>iPhone 15</v>
      </c>
      <c r="H461" s="1" t="str">
        <f>IFERROR(_xlfn.XLOOKUP(tblTransaksi[[#This Row],[Kode Produk]],Master_Data!$A$7:$A$25,Master_Data!$C$7:$C$25),"")</f>
        <v>Flagship</v>
      </c>
      <c r="I461" s="1" t="s">
        <v>80</v>
      </c>
      <c r="J461" s="1" t="str">
        <f>IFERROR(_xlfn.XLOOKUP(tblTransaksi[[#This Row],[ID Sales]],Master_Data!$G$7:$G$16,Master_Data!$H$7:$H$16),"")</f>
        <v>Salsa Maharani</v>
      </c>
      <c r="K461" s="1" t="str">
        <f>IFERROR(_xlfn.XLOOKUP(tblTransaksi[[#This Row],[ID Sales]],Master_Data!$G$7:$G$16,Master_Data!$I$7:$I$16),"")</f>
        <v>Medan</v>
      </c>
      <c r="L461" s="1">
        <v>2</v>
      </c>
      <c r="M461" s="5">
        <f>IFERROR(_xlfn.XLOOKUP(tblTransaksi[[#This Row],[Kode Produk]],Master_Data!$A$7:$A$25,Master_Data!$D$7:$D$25),"")</f>
        <v>12499000</v>
      </c>
      <c r="N461" s="11">
        <v>0</v>
      </c>
      <c r="O461" s="5">
        <f>IF(OR(tblTransaksi[[#This Row],[Qty]]="",tblTransaksi[[#This Row],[Harga Satuan]]=""),"",tblTransaksi[[#This Row],[Qty]]*tblTransaksi[[#This Row],[Harga Satuan]]*(1-tblTransaksi[[#This Row],[Diskon (%)]]))</f>
        <v>24998000</v>
      </c>
      <c r="P461" s="1" t="s">
        <v>18</v>
      </c>
    </row>
    <row r="462" spans="1:16" x14ac:dyDescent="0.25">
      <c r="A462" s="1" t="s">
        <v>578</v>
      </c>
      <c r="B462" s="10">
        <v>46360</v>
      </c>
      <c r="C462" s="12" t="str">
        <f>TEXT(tblTransaksi[[#This Row],[Tanggal]],"mmmm")</f>
        <v>December</v>
      </c>
      <c r="D462" s="1">
        <f>YEAR(tblTransaksi[[#This Row],[Tanggal]])</f>
        <v>2026</v>
      </c>
      <c r="E462" s="14">
        <f>MONTH(tblTransaksi[[#This Row],[Tanggal]])</f>
        <v>12</v>
      </c>
      <c r="F462" s="1" t="s">
        <v>21</v>
      </c>
      <c r="G462" s="1" t="str">
        <f>IFERROR(_xlfn.XLOOKUP(tblTransaksi[[#This Row],[Kode Produk]],Master_Data!$A$7:$A$25,Master_Data!$B$7:$B$25),"")</f>
        <v>Samsung Galaxy A06</v>
      </c>
      <c r="H462" s="1" t="str">
        <f>IFERROR(_xlfn.XLOOKUP(tblTransaksi[[#This Row],[Kode Produk]],Master_Data!$A$7:$A$25,Master_Data!$C$7:$C$25),"")</f>
        <v>Entry-Level</v>
      </c>
      <c r="I462" s="1" t="s">
        <v>65</v>
      </c>
      <c r="J462" s="1" t="str">
        <f>IFERROR(_xlfn.XLOOKUP(tblTransaksi[[#This Row],[ID Sales]],Master_Data!$G$7:$G$16,Master_Data!$H$7:$H$16),"")</f>
        <v>Rizky Ramadhan</v>
      </c>
      <c r="K462" s="1" t="str">
        <f>IFERROR(_xlfn.XLOOKUP(tblTransaksi[[#This Row],[ID Sales]],Master_Data!$G$7:$G$16,Master_Data!$I$7:$I$16),"")</f>
        <v>Jakarta</v>
      </c>
      <c r="L462" s="1">
        <v>2</v>
      </c>
      <c r="M462" s="5">
        <f>IFERROR(_xlfn.XLOOKUP(tblTransaksi[[#This Row],[Kode Produk]],Master_Data!$A$7:$A$25,Master_Data!$D$7:$D$25),"")</f>
        <v>1699000</v>
      </c>
      <c r="N462" s="11">
        <v>0.05</v>
      </c>
      <c r="O462" s="5">
        <f>IF(OR(tblTransaksi[[#This Row],[Qty]]="",tblTransaksi[[#This Row],[Harga Satuan]]=""),"",tblTransaksi[[#This Row],[Qty]]*tblTransaksi[[#This Row],[Harga Satuan]]*(1-tblTransaksi[[#This Row],[Diskon (%)]]))</f>
        <v>3228100</v>
      </c>
      <c r="P462" s="1" t="s">
        <v>17</v>
      </c>
    </row>
    <row r="463" spans="1:16" x14ac:dyDescent="0.25">
      <c r="A463" s="1" t="s">
        <v>236</v>
      </c>
      <c r="B463" s="10">
        <v>46361</v>
      </c>
      <c r="C463" s="12" t="str">
        <f>TEXT(tblTransaksi[[#This Row],[Tanggal]],"mmmm")</f>
        <v>December</v>
      </c>
      <c r="D463" s="1">
        <f>YEAR(tblTransaksi[[#This Row],[Tanggal]])</f>
        <v>2026</v>
      </c>
      <c r="E463" s="14">
        <f>MONTH(tblTransaksi[[#This Row],[Tanggal]])</f>
        <v>12</v>
      </c>
      <c r="F463" s="1" t="s">
        <v>31</v>
      </c>
      <c r="G463" s="1" t="str">
        <f>IFERROR(_xlfn.XLOOKUP(tblTransaksi[[#This Row],[Kode Produk]],Master_Data!$A$7:$A$25,Master_Data!$B$7:$B$25),"")</f>
        <v>Xiaomi Redmi 14C</v>
      </c>
      <c r="H463" s="1" t="str">
        <f>IFERROR(_xlfn.XLOOKUP(tblTransaksi[[#This Row],[Kode Produk]],Master_Data!$A$7:$A$25,Master_Data!$C$7:$C$25),"")</f>
        <v>Entry-Level</v>
      </c>
      <c r="I463" s="1" t="s">
        <v>67</v>
      </c>
      <c r="J463" s="1" t="str">
        <f>IFERROR(_xlfn.XLOOKUP(tblTransaksi[[#This Row],[ID Sales]],Master_Data!$G$7:$G$16,Master_Data!$H$7:$H$16),"")</f>
        <v>Dimas Saputra</v>
      </c>
      <c r="K463" s="1" t="str">
        <f>IFERROR(_xlfn.XLOOKUP(tblTransaksi[[#This Row],[ID Sales]],Master_Data!$G$7:$G$16,Master_Data!$I$7:$I$16),"")</f>
        <v>Bandung</v>
      </c>
      <c r="L463" s="1">
        <v>3</v>
      </c>
      <c r="M463" s="5">
        <f>IFERROR(_xlfn.XLOOKUP(tblTransaksi[[#This Row],[Kode Produk]],Master_Data!$A$7:$A$25,Master_Data!$D$7:$D$25),"")</f>
        <v>1499000</v>
      </c>
      <c r="N463" s="11">
        <v>0.15</v>
      </c>
      <c r="O463" s="5">
        <f>IF(OR(tblTransaksi[[#This Row],[Qty]]="",tblTransaksi[[#This Row],[Harga Satuan]]=""),"",tblTransaksi[[#This Row],[Qty]]*tblTransaksi[[#This Row],[Harga Satuan]]*(1-tblTransaksi[[#This Row],[Diskon (%)]]))</f>
        <v>3822450</v>
      </c>
      <c r="P463" s="1" t="s">
        <v>18</v>
      </c>
    </row>
    <row r="464" spans="1:16" x14ac:dyDescent="0.25">
      <c r="A464" s="1" t="s">
        <v>354</v>
      </c>
      <c r="B464" s="10">
        <v>46361</v>
      </c>
      <c r="C464" s="12" t="str">
        <f>TEXT(tblTransaksi[[#This Row],[Tanggal]],"mmmm")</f>
        <v>December</v>
      </c>
      <c r="D464" s="1">
        <f>YEAR(tblTransaksi[[#This Row],[Tanggal]])</f>
        <v>2026</v>
      </c>
      <c r="E464" s="14">
        <f>MONTH(tblTransaksi[[#This Row],[Tanggal]])</f>
        <v>12</v>
      </c>
      <c r="F464" s="1" t="s">
        <v>52</v>
      </c>
      <c r="G464" s="1" t="str">
        <f>IFERROR(_xlfn.XLOOKUP(tblTransaksi[[#This Row],[Kode Produk]],Master_Data!$A$7:$A$25,Master_Data!$B$7:$B$25),"")</f>
        <v>Infinix Hot 50</v>
      </c>
      <c r="H464" s="1" t="str">
        <f>IFERROR(_xlfn.XLOOKUP(tblTransaksi[[#This Row],[Kode Produk]],Master_Data!$A$7:$A$25,Master_Data!$C$7:$C$25),"")</f>
        <v>Entry-Level</v>
      </c>
      <c r="I464" s="1" t="s">
        <v>82</v>
      </c>
      <c r="J464" s="1" t="str">
        <f>IFERROR(_xlfn.XLOOKUP(tblTransaksi[[#This Row],[ID Sales]],Master_Data!$G$7:$G$16,Master_Data!$H$7:$H$16),"")</f>
        <v>Reza Maulana</v>
      </c>
      <c r="K464" s="1" t="str">
        <f>IFERROR(_xlfn.XLOOKUP(tblTransaksi[[#This Row],[ID Sales]],Master_Data!$G$7:$G$16,Master_Data!$I$7:$I$16),"")</f>
        <v>Palembang</v>
      </c>
      <c r="L464" s="1">
        <v>2</v>
      </c>
      <c r="M464" s="5">
        <f>IFERROR(_xlfn.XLOOKUP(tblTransaksi[[#This Row],[Kode Produk]],Master_Data!$A$7:$A$25,Master_Data!$D$7:$D$25),"")</f>
        <v>1699000</v>
      </c>
      <c r="N464" s="11">
        <v>0.05</v>
      </c>
      <c r="O464" s="5">
        <f>IF(OR(tblTransaksi[[#This Row],[Qty]]="",tblTransaksi[[#This Row],[Harga Satuan]]=""),"",tblTransaksi[[#This Row],[Qty]]*tblTransaksi[[#This Row],[Harga Satuan]]*(1-tblTransaksi[[#This Row],[Diskon (%)]]))</f>
        <v>3228100</v>
      </c>
      <c r="P464" s="1" t="s">
        <v>19</v>
      </c>
    </row>
    <row r="465" spans="1:16" x14ac:dyDescent="0.25">
      <c r="A465" s="1" t="s">
        <v>504</v>
      </c>
      <c r="B465" s="10">
        <v>46362</v>
      </c>
      <c r="C465" s="12" t="str">
        <f>TEXT(tblTransaksi[[#This Row],[Tanggal]],"mmmm")</f>
        <v>December</v>
      </c>
      <c r="D465" s="1">
        <f>YEAR(tblTransaksi[[#This Row],[Tanggal]])</f>
        <v>2026</v>
      </c>
      <c r="E465" s="14">
        <f>MONTH(tblTransaksi[[#This Row],[Tanggal]])</f>
        <v>12</v>
      </c>
      <c r="F465" s="1" t="s">
        <v>48</v>
      </c>
      <c r="G465" s="1" t="str">
        <f>IFERROR(_xlfn.XLOOKUP(tblTransaksi[[#This Row],[Kode Produk]],Master_Data!$A$7:$A$25,Master_Data!$B$7:$B$25),"")</f>
        <v>realme C75</v>
      </c>
      <c r="H465" s="1" t="str">
        <f>IFERROR(_xlfn.XLOOKUP(tblTransaksi[[#This Row],[Kode Produk]],Master_Data!$A$7:$A$25,Master_Data!$C$7:$C$25),"")</f>
        <v>Entry-Level</v>
      </c>
      <c r="I465" s="1" t="s">
        <v>70</v>
      </c>
      <c r="J465" s="1" t="str">
        <f>IFERROR(_xlfn.XLOOKUP(tblTransaksi[[#This Row],[ID Sales]],Master_Data!$G$7:$G$16,Master_Data!$H$7:$H$16),"")</f>
        <v>Fajar Nugroho</v>
      </c>
      <c r="K465" s="1" t="str">
        <f>IFERROR(_xlfn.XLOOKUP(tblTransaksi[[#This Row],[ID Sales]],Master_Data!$G$7:$G$16,Master_Data!$I$7:$I$16),"")</f>
        <v>Bandung</v>
      </c>
      <c r="L465" s="1">
        <v>2</v>
      </c>
      <c r="M465" s="5">
        <f>IFERROR(_xlfn.XLOOKUP(tblTransaksi[[#This Row],[Kode Produk]],Master_Data!$A$7:$A$25,Master_Data!$D$7:$D$25),"")</f>
        <v>2299000</v>
      </c>
      <c r="N465" s="11">
        <v>0.1</v>
      </c>
      <c r="O465" s="5">
        <f>IF(OR(tblTransaksi[[#This Row],[Qty]]="",tblTransaksi[[#This Row],[Harga Satuan]]=""),"",tblTransaksi[[#This Row],[Qty]]*tblTransaksi[[#This Row],[Harga Satuan]]*(1-tblTransaksi[[#This Row],[Diskon (%)]]))</f>
        <v>4138200</v>
      </c>
      <c r="P465" s="1" t="s">
        <v>19</v>
      </c>
    </row>
    <row r="466" spans="1:16" x14ac:dyDescent="0.25">
      <c r="A466" s="1" t="s">
        <v>172</v>
      </c>
      <c r="B466" s="10">
        <v>46363</v>
      </c>
      <c r="C466" s="12" t="str">
        <f>TEXT(tblTransaksi[[#This Row],[Tanggal]],"mmmm")</f>
        <v>December</v>
      </c>
      <c r="D466" s="1">
        <f>YEAR(tblTransaksi[[#This Row],[Tanggal]])</f>
        <v>2026</v>
      </c>
      <c r="E466" s="14">
        <f>MONTH(tblTransaksi[[#This Row],[Tanggal]])</f>
        <v>12</v>
      </c>
      <c r="F466" s="1" t="s">
        <v>31</v>
      </c>
      <c r="G466" s="1" t="str">
        <f>IFERROR(_xlfn.XLOOKUP(tblTransaksi[[#This Row],[Kode Produk]],Master_Data!$A$7:$A$25,Master_Data!$B$7:$B$25),"")</f>
        <v>Xiaomi Redmi 14C</v>
      </c>
      <c r="H466" s="1" t="str">
        <f>IFERROR(_xlfn.XLOOKUP(tblTransaksi[[#This Row],[Kode Produk]],Master_Data!$A$7:$A$25,Master_Data!$C$7:$C$25),"")</f>
        <v>Entry-Level</v>
      </c>
      <c r="I466" s="1" t="s">
        <v>62</v>
      </c>
      <c r="J466" s="1" t="str">
        <f>IFERROR(_xlfn.XLOOKUP(tblTransaksi[[#This Row],[ID Sales]],Master_Data!$G$7:$G$16,Master_Data!$H$7:$H$16),"")</f>
        <v>Andi Pratama</v>
      </c>
      <c r="K466" s="1" t="str">
        <f>IFERROR(_xlfn.XLOOKUP(tblTransaksi[[#This Row],[ID Sales]],Master_Data!$G$7:$G$16,Master_Data!$I$7:$I$16),"")</f>
        <v>Jakarta</v>
      </c>
      <c r="L466" s="1">
        <v>1</v>
      </c>
      <c r="M466" s="5">
        <f>IFERROR(_xlfn.XLOOKUP(tblTransaksi[[#This Row],[Kode Produk]],Master_Data!$A$7:$A$25,Master_Data!$D$7:$D$25),"")</f>
        <v>1499000</v>
      </c>
      <c r="N466" s="11">
        <v>0.05</v>
      </c>
      <c r="O466" s="5">
        <f>IF(OR(tblTransaksi[[#This Row],[Qty]]="",tblTransaksi[[#This Row],[Harga Satuan]]=""),"",tblTransaksi[[#This Row],[Qty]]*tblTransaksi[[#This Row],[Harga Satuan]]*(1-tblTransaksi[[#This Row],[Diskon (%)]]))</f>
        <v>1424050</v>
      </c>
      <c r="P466" s="1" t="s">
        <v>18</v>
      </c>
    </row>
    <row r="467" spans="1:16" x14ac:dyDescent="0.25">
      <c r="A467" s="1" t="s">
        <v>440</v>
      </c>
      <c r="B467" s="10">
        <v>46363</v>
      </c>
      <c r="C467" s="12" t="str">
        <f>TEXT(tblTransaksi[[#This Row],[Tanggal]],"mmmm")</f>
        <v>December</v>
      </c>
      <c r="D467" s="1">
        <f>YEAR(tblTransaksi[[#This Row],[Tanggal]])</f>
        <v>2026</v>
      </c>
      <c r="E467" s="14">
        <f>MONTH(tblTransaksi[[#This Row],[Tanggal]])</f>
        <v>12</v>
      </c>
      <c r="F467" s="1" t="s">
        <v>33</v>
      </c>
      <c r="G467" s="1" t="str">
        <f>IFERROR(_xlfn.XLOOKUP(tblTransaksi[[#This Row],[Kode Produk]],Master_Data!$A$7:$A$25,Master_Data!$B$7:$B$25),"")</f>
        <v>Xiaomi Redmi Note 14</v>
      </c>
      <c r="H467" s="1" t="str">
        <f>IFERROR(_xlfn.XLOOKUP(tblTransaksi[[#This Row],[Kode Produk]],Master_Data!$A$7:$A$25,Master_Data!$C$7:$C$25),"")</f>
        <v>Mid-Range</v>
      </c>
      <c r="I467" s="1" t="s">
        <v>85</v>
      </c>
      <c r="J467" s="1" t="str">
        <f>IFERROR(_xlfn.XLOOKUP(tblTransaksi[[#This Row],[ID Sales]],Master_Data!$G$7:$G$16,Master_Data!$H$7:$H$16),"")</f>
        <v>Aulia Rahman</v>
      </c>
      <c r="K467" s="1" t="str">
        <f>IFERROR(_xlfn.XLOOKUP(tblTransaksi[[#This Row],[ID Sales]],Master_Data!$G$7:$G$16,Master_Data!$I$7:$I$16),"")</f>
        <v>Palembang</v>
      </c>
      <c r="L467" s="1">
        <v>1</v>
      </c>
      <c r="M467" s="5">
        <f>IFERROR(_xlfn.XLOOKUP(tblTransaksi[[#This Row],[Kode Produk]],Master_Data!$A$7:$A$25,Master_Data!$D$7:$D$25),"")</f>
        <v>2799000</v>
      </c>
      <c r="N467" s="11">
        <v>0.05</v>
      </c>
      <c r="O467" s="5">
        <f>IF(OR(tblTransaksi[[#This Row],[Qty]]="",tblTransaksi[[#This Row],[Harga Satuan]]=""),"",tblTransaksi[[#This Row],[Qty]]*tblTransaksi[[#This Row],[Harga Satuan]]*(1-tblTransaksi[[#This Row],[Diskon (%)]]))</f>
        <v>2659050</v>
      </c>
      <c r="P467" s="1" t="s">
        <v>17</v>
      </c>
    </row>
    <row r="468" spans="1:16" x14ac:dyDescent="0.25">
      <c r="A468" s="1" t="s">
        <v>130</v>
      </c>
      <c r="B468" s="10">
        <v>46365</v>
      </c>
      <c r="C468" s="12" t="str">
        <f>TEXT(tblTransaksi[[#This Row],[Tanggal]],"mmmm")</f>
        <v>December</v>
      </c>
      <c r="D468" s="1">
        <f>YEAR(tblTransaksi[[#This Row],[Tanggal]])</f>
        <v>2026</v>
      </c>
      <c r="E468" s="14">
        <f>MONTH(tblTransaksi[[#This Row],[Tanggal]])</f>
        <v>12</v>
      </c>
      <c r="F468" s="1" t="s">
        <v>38</v>
      </c>
      <c r="G468" s="1" t="str">
        <f>IFERROR(_xlfn.XLOOKUP(tblTransaksi[[#This Row],[Kode Produk]],Master_Data!$A$7:$A$25,Master_Data!$B$7:$B$25),"")</f>
        <v>OPPO A5 Pro</v>
      </c>
      <c r="H468" s="1" t="str">
        <f>IFERROR(_xlfn.XLOOKUP(tblTransaksi[[#This Row],[Kode Produk]],Master_Data!$A$7:$A$25,Master_Data!$C$7:$C$25),"")</f>
        <v>Entry-Level</v>
      </c>
      <c r="I468" s="1" t="s">
        <v>82</v>
      </c>
      <c r="J468" s="1" t="str">
        <f>IFERROR(_xlfn.XLOOKUP(tblTransaksi[[#This Row],[ID Sales]],Master_Data!$G$7:$G$16,Master_Data!$H$7:$H$16),"")</f>
        <v>Reza Maulana</v>
      </c>
      <c r="K468" s="1" t="str">
        <f>IFERROR(_xlfn.XLOOKUP(tblTransaksi[[#This Row],[ID Sales]],Master_Data!$G$7:$G$16,Master_Data!$I$7:$I$16),"")</f>
        <v>Palembang</v>
      </c>
      <c r="L468" s="1">
        <v>3</v>
      </c>
      <c r="M468" s="5">
        <f>IFERROR(_xlfn.XLOOKUP(tblTransaksi[[#This Row],[Kode Produk]],Master_Data!$A$7:$A$25,Master_Data!$D$7:$D$25),"")</f>
        <v>2499000</v>
      </c>
      <c r="N468" s="11">
        <v>0.1</v>
      </c>
      <c r="O468" s="5">
        <f>IF(OR(tblTransaksi[[#This Row],[Qty]]="",tblTransaksi[[#This Row],[Harga Satuan]]=""),"",tblTransaksi[[#This Row],[Qty]]*tblTransaksi[[#This Row],[Harga Satuan]]*(1-tblTransaksi[[#This Row],[Diskon (%)]]))</f>
        <v>6747300</v>
      </c>
      <c r="P468" s="1" t="s">
        <v>17</v>
      </c>
    </row>
    <row r="469" spans="1:16" x14ac:dyDescent="0.25">
      <c r="A469" s="1" t="s">
        <v>191</v>
      </c>
      <c r="B469" s="10">
        <v>46365</v>
      </c>
      <c r="C469" s="12" t="str">
        <f>TEXT(tblTransaksi[[#This Row],[Tanggal]],"mmmm")</f>
        <v>December</v>
      </c>
      <c r="D469" s="1">
        <f>YEAR(tblTransaksi[[#This Row],[Tanggal]])</f>
        <v>2026</v>
      </c>
      <c r="E469" s="14">
        <f>MONTH(tblTransaksi[[#This Row],[Tanggal]])</f>
        <v>12</v>
      </c>
      <c r="F469" s="1" t="s">
        <v>50</v>
      </c>
      <c r="G469" s="1" t="str">
        <f>IFERROR(_xlfn.XLOOKUP(tblTransaksi[[#This Row],[Kode Produk]],Master_Data!$A$7:$A$25,Master_Data!$B$7:$B$25),"")</f>
        <v>realme 14 Pro 5G</v>
      </c>
      <c r="H469" s="1" t="str">
        <f>IFERROR(_xlfn.XLOOKUP(tblTransaksi[[#This Row],[Kode Produk]],Master_Data!$A$7:$A$25,Master_Data!$C$7:$C$25),"")</f>
        <v>Mid-Range</v>
      </c>
      <c r="I469" s="1" t="s">
        <v>65</v>
      </c>
      <c r="J469" s="1" t="str">
        <f>IFERROR(_xlfn.XLOOKUP(tblTransaksi[[#This Row],[ID Sales]],Master_Data!$G$7:$G$16,Master_Data!$H$7:$H$16),"")</f>
        <v>Rizky Ramadhan</v>
      </c>
      <c r="K469" s="1" t="str">
        <f>IFERROR(_xlfn.XLOOKUP(tblTransaksi[[#This Row],[ID Sales]],Master_Data!$G$7:$G$16,Master_Data!$I$7:$I$16),"")</f>
        <v>Jakarta</v>
      </c>
      <c r="L469" s="1">
        <v>1</v>
      </c>
      <c r="M469" s="5">
        <f>IFERROR(_xlfn.XLOOKUP(tblTransaksi[[#This Row],[Kode Produk]],Master_Data!$A$7:$A$25,Master_Data!$D$7:$D$25),"")</f>
        <v>5499000</v>
      </c>
      <c r="N469" s="11">
        <v>0.1</v>
      </c>
      <c r="O469" s="5">
        <f>IF(OR(tblTransaksi[[#This Row],[Qty]]="",tblTransaksi[[#This Row],[Harga Satuan]]=""),"",tblTransaksi[[#This Row],[Qty]]*tblTransaksi[[#This Row],[Harga Satuan]]*(1-tblTransaksi[[#This Row],[Diskon (%)]]))</f>
        <v>4949100</v>
      </c>
      <c r="P469" s="1" t="s">
        <v>87</v>
      </c>
    </row>
    <row r="470" spans="1:16" x14ac:dyDescent="0.25">
      <c r="A470" s="1" t="s">
        <v>259</v>
      </c>
      <c r="B470" s="10">
        <v>46365</v>
      </c>
      <c r="C470" s="12" t="str">
        <f>TEXT(tblTransaksi[[#This Row],[Tanggal]],"mmmm")</f>
        <v>December</v>
      </c>
      <c r="D470" s="1">
        <f>YEAR(tblTransaksi[[#This Row],[Tanggal]])</f>
        <v>2026</v>
      </c>
      <c r="E470" s="14">
        <f>MONTH(tblTransaksi[[#This Row],[Tanggal]])</f>
        <v>12</v>
      </c>
      <c r="F470" s="1" t="s">
        <v>31</v>
      </c>
      <c r="G470" s="1" t="str">
        <f>IFERROR(_xlfn.XLOOKUP(tblTransaksi[[#This Row],[Kode Produk]],Master_Data!$A$7:$A$25,Master_Data!$B$7:$B$25),"")</f>
        <v>Xiaomi Redmi 14C</v>
      </c>
      <c r="H470" s="1" t="str">
        <f>IFERROR(_xlfn.XLOOKUP(tblTransaksi[[#This Row],[Kode Produk]],Master_Data!$A$7:$A$25,Master_Data!$C$7:$C$25),"")</f>
        <v>Entry-Level</v>
      </c>
      <c r="I470" s="1" t="s">
        <v>62</v>
      </c>
      <c r="J470" s="1" t="str">
        <f>IFERROR(_xlfn.XLOOKUP(tblTransaksi[[#This Row],[ID Sales]],Master_Data!$G$7:$G$16,Master_Data!$H$7:$H$16),"")</f>
        <v>Andi Pratama</v>
      </c>
      <c r="K470" s="1" t="str">
        <f>IFERROR(_xlfn.XLOOKUP(tblTransaksi[[#This Row],[ID Sales]],Master_Data!$G$7:$G$16,Master_Data!$I$7:$I$16),"")</f>
        <v>Jakarta</v>
      </c>
      <c r="L470" s="1">
        <v>1</v>
      </c>
      <c r="M470" s="5">
        <f>IFERROR(_xlfn.XLOOKUP(tblTransaksi[[#This Row],[Kode Produk]],Master_Data!$A$7:$A$25,Master_Data!$D$7:$D$25),"")</f>
        <v>1499000</v>
      </c>
      <c r="N470" s="11">
        <v>0.05</v>
      </c>
      <c r="O470" s="5">
        <f>IF(OR(tblTransaksi[[#This Row],[Qty]]="",tblTransaksi[[#This Row],[Harga Satuan]]=""),"",tblTransaksi[[#This Row],[Qty]]*tblTransaksi[[#This Row],[Harga Satuan]]*(1-tblTransaksi[[#This Row],[Diskon (%)]]))</f>
        <v>1424050</v>
      </c>
      <c r="P470" s="1" t="s">
        <v>87</v>
      </c>
    </row>
    <row r="471" spans="1:16" x14ac:dyDescent="0.25">
      <c r="A471" s="1" t="s">
        <v>524</v>
      </c>
      <c r="B471" s="10">
        <v>46365</v>
      </c>
      <c r="C471" s="12" t="str">
        <f>TEXT(tblTransaksi[[#This Row],[Tanggal]],"mmmm")</f>
        <v>December</v>
      </c>
      <c r="D471" s="1">
        <f>YEAR(tblTransaksi[[#This Row],[Tanggal]])</f>
        <v>2026</v>
      </c>
      <c r="E471" s="14">
        <f>MONTH(tblTransaksi[[#This Row],[Tanggal]])</f>
        <v>12</v>
      </c>
      <c r="F471" s="1" t="s">
        <v>33</v>
      </c>
      <c r="G471" s="1" t="str">
        <f>IFERROR(_xlfn.XLOOKUP(tblTransaksi[[#This Row],[Kode Produk]],Master_Data!$A$7:$A$25,Master_Data!$B$7:$B$25),"")</f>
        <v>Xiaomi Redmi Note 14</v>
      </c>
      <c r="H471" s="1" t="str">
        <f>IFERROR(_xlfn.XLOOKUP(tblTransaksi[[#This Row],[Kode Produk]],Master_Data!$A$7:$A$25,Master_Data!$C$7:$C$25),"")</f>
        <v>Mid-Range</v>
      </c>
      <c r="I471" s="1" t="s">
        <v>67</v>
      </c>
      <c r="J471" s="1" t="str">
        <f>IFERROR(_xlfn.XLOOKUP(tblTransaksi[[#This Row],[ID Sales]],Master_Data!$G$7:$G$16,Master_Data!$H$7:$H$16),"")</f>
        <v>Dimas Saputra</v>
      </c>
      <c r="K471" s="1" t="str">
        <f>IFERROR(_xlfn.XLOOKUP(tblTransaksi[[#This Row],[ID Sales]],Master_Data!$G$7:$G$16,Master_Data!$I$7:$I$16),"")</f>
        <v>Bandung</v>
      </c>
      <c r="L471" s="1">
        <v>2</v>
      </c>
      <c r="M471" s="5">
        <f>IFERROR(_xlfn.XLOOKUP(tblTransaksi[[#This Row],[Kode Produk]],Master_Data!$A$7:$A$25,Master_Data!$D$7:$D$25),"")</f>
        <v>2799000</v>
      </c>
      <c r="N471" s="11">
        <v>0.1</v>
      </c>
      <c r="O471" s="5">
        <f>IF(OR(tblTransaksi[[#This Row],[Qty]]="",tblTransaksi[[#This Row],[Harga Satuan]]=""),"",tblTransaksi[[#This Row],[Qty]]*tblTransaksi[[#This Row],[Harga Satuan]]*(1-tblTransaksi[[#This Row],[Diskon (%)]]))</f>
        <v>5038200</v>
      </c>
      <c r="P471" s="1" t="s">
        <v>19</v>
      </c>
    </row>
    <row r="472" spans="1:16" x14ac:dyDescent="0.25">
      <c r="A472" s="1" t="s">
        <v>418</v>
      </c>
      <c r="B472" s="10">
        <v>46367</v>
      </c>
      <c r="C472" s="12" t="str">
        <f>TEXT(tblTransaksi[[#This Row],[Tanggal]],"mmmm")</f>
        <v>December</v>
      </c>
      <c r="D472" s="1">
        <f>YEAR(tblTransaksi[[#This Row],[Tanggal]])</f>
        <v>2026</v>
      </c>
      <c r="E472" s="14">
        <f>MONTH(tblTransaksi[[#This Row],[Tanggal]])</f>
        <v>12</v>
      </c>
      <c r="F472" s="1" t="s">
        <v>31</v>
      </c>
      <c r="G472" s="1" t="str">
        <f>IFERROR(_xlfn.XLOOKUP(tblTransaksi[[#This Row],[Kode Produk]],Master_Data!$A$7:$A$25,Master_Data!$B$7:$B$25),"")</f>
        <v>Xiaomi Redmi 14C</v>
      </c>
      <c r="H472" s="1" t="str">
        <f>IFERROR(_xlfn.XLOOKUP(tblTransaksi[[#This Row],[Kode Produk]],Master_Data!$A$7:$A$25,Master_Data!$C$7:$C$25),"")</f>
        <v>Entry-Level</v>
      </c>
      <c r="I472" s="1" t="s">
        <v>62</v>
      </c>
      <c r="J472" s="1" t="str">
        <f>IFERROR(_xlfn.XLOOKUP(tblTransaksi[[#This Row],[ID Sales]],Master_Data!$G$7:$G$16,Master_Data!$H$7:$H$16),"")</f>
        <v>Andi Pratama</v>
      </c>
      <c r="K472" s="1" t="str">
        <f>IFERROR(_xlfn.XLOOKUP(tblTransaksi[[#This Row],[ID Sales]],Master_Data!$G$7:$G$16,Master_Data!$I$7:$I$16),"")</f>
        <v>Jakarta</v>
      </c>
      <c r="L472" s="1">
        <v>2</v>
      </c>
      <c r="M472" s="5">
        <f>IFERROR(_xlfn.XLOOKUP(tblTransaksi[[#This Row],[Kode Produk]],Master_Data!$A$7:$A$25,Master_Data!$D$7:$D$25),"")</f>
        <v>1499000</v>
      </c>
      <c r="N472" s="11">
        <v>0</v>
      </c>
      <c r="O472" s="5">
        <f>IF(OR(tblTransaksi[[#This Row],[Qty]]="",tblTransaksi[[#This Row],[Harga Satuan]]=""),"",tblTransaksi[[#This Row],[Qty]]*tblTransaksi[[#This Row],[Harga Satuan]]*(1-tblTransaksi[[#This Row],[Diskon (%)]]))</f>
        <v>2998000</v>
      </c>
      <c r="P472" s="1" t="s">
        <v>87</v>
      </c>
    </row>
    <row r="473" spans="1:16" x14ac:dyDescent="0.25">
      <c r="A473" s="1" t="s">
        <v>483</v>
      </c>
      <c r="B473" s="10">
        <v>46367</v>
      </c>
      <c r="C473" s="12" t="str">
        <f>TEXT(tblTransaksi[[#This Row],[Tanggal]],"mmmm")</f>
        <v>December</v>
      </c>
      <c r="D473" s="1">
        <f>YEAR(tblTransaksi[[#This Row],[Tanggal]])</f>
        <v>2026</v>
      </c>
      <c r="E473" s="14">
        <f>MONTH(tblTransaksi[[#This Row],[Tanggal]])</f>
        <v>12</v>
      </c>
      <c r="F473" s="1" t="s">
        <v>60</v>
      </c>
      <c r="G473" s="1" t="str">
        <f>IFERROR(_xlfn.XLOOKUP(tblTransaksi[[#This Row],[Kode Produk]],Master_Data!$A$7:$A$25,Master_Data!$B$7:$B$25),"")</f>
        <v>iPhone 16</v>
      </c>
      <c r="H473" s="1" t="str">
        <f>IFERROR(_xlfn.XLOOKUP(tblTransaksi[[#This Row],[Kode Produk]],Master_Data!$A$7:$A$25,Master_Data!$C$7:$C$25),"")</f>
        <v>Flagship</v>
      </c>
      <c r="I473" s="1" t="s">
        <v>85</v>
      </c>
      <c r="J473" s="1" t="str">
        <f>IFERROR(_xlfn.XLOOKUP(tblTransaksi[[#This Row],[ID Sales]],Master_Data!$G$7:$G$16,Master_Data!$H$7:$H$16),"")</f>
        <v>Aulia Rahman</v>
      </c>
      <c r="K473" s="1" t="str">
        <f>IFERROR(_xlfn.XLOOKUP(tblTransaksi[[#This Row],[ID Sales]],Master_Data!$G$7:$G$16,Master_Data!$I$7:$I$16),"")</f>
        <v>Palembang</v>
      </c>
      <c r="L473" s="1">
        <v>4</v>
      </c>
      <c r="M473" s="5">
        <f>IFERROR(_xlfn.XLOOKUP(tblTransaksi[[#This Row],[Kode Produk]],Master_Data!$A$7:$A$25,Master_Data!$D$7:$D$25),"")</f>
        <v>14999000</v>
      </c>
      <c r="N473" s="11">
        <v>0</v>
      </c>
      <c r="O473" s="5">
        <f>IF(OR(tblTransaksi[[#This Row],[Qty]]="",tblTransaksi[[#This Row],[Harga Satuan]]=""),"",tblTransaksi[[#This Row],[Qty]]*tblTransaksi[[#This Row],[Harga Satuan]]*(1-tblTransaksi[[#This Row],[Diskon (%)]]))</f>
        <v>59996000</v>
      </c>
      <c r="P473" s="1" t="s">
        <v>18</v>
      </c>
    </row>
    <row r="474" spans="1:16" x14ac:dyDescent="0.25">
      <c r="A474" s="1" t="s">
        <v>165</v>
      </c>
      <c r="B474" s="10">
        <v>46368</v>
      </c>
      <c r="C474" s="12" t="str">
        <f>TEXT(tblTransaksi[[#This Row],[Tanggal]],"mmmm")</f>
        <v>December</v>
      </c>
      <c r="D474" s="1">
        <f>YEAR(tblTransaksi[[#This Row],[Tanggal]])</f>
        <v>2026</v>
      </c>
      <c r="E474" s="14">
        <f>MONTH(tblTransaksi[[#This Row],[Tanggal]])</f>
        <v>12</v>
      </c>
      <c r="F474" s="1" t="s">
        <v>23</v>
      </c>
      <c r="G474" s="1" t="str">
        <f>IFERROR(_xlfn.XLOOKUP(tblTransaksi[[#This Row],[Kode Produk]],Master_Data!$A$7:$A$25,Master_Data!$B$7:$B$25),"")</f>
        <v>Samsung Galaxy A16 5G</v>
      </c>
      <c r="H474" s="1" t="str">
        <f>IFERROR(_xlfn.XLOOKUP(tblTransaksi[[#This Row],[Kode Produk]],Master_Data!$A$7:$A$25,Master_Data!$C$7:$C$25),"")</f>
        <v>Mid-Range</v>
      </c>
      <c r="I474" s="1" t="s">
        <v>72</v>
      </c>
      <c r="J474" s="1" t="str">
        <f>IFERROR(_xlfn.XLOOKUP(tblTransaksi[[#This Row],[ID Sales]],Master_Data!$G$7:$G$16,Master_Data!$H$7:$H$16),"")</f>
        <v>Kevin Wijaya</v>
      </c>
      <c r="K474" s="1" t="str">
        <f>IFERROR(_xlfn.XLOOKUP(tblTransaksi[[#This Row],[ID Sales]],Master_Data!$G$7:$G$16,Master_Data!$I$7:$I$16),"")</f>
        <v>Surabaya</v>
      </c>
      <c r="L474" s="1">
        <v>3</v>
      </c>
      <c r="M474" s="5">
        <f>IFERROR(_xlfn.XLOOKUP(tblTransaksi[[#This Row],[Kode Produk]],Master_Data!$A$7:$A$25,Master_Data!$D$7:$D$25),"")</f>
        <v>3199000</v>
      </c>
      <c r="N474" s="11">
        <v>0</v>
      </c>
      <c r="O474" s="5">
        <f>IF(OR(tblTransaksi[[#This Row],[Qty]]="",tblTransaksi[[#This Row],[Harga Satuan]]=""),"",tblTransaksi[[#This Row],[Qty]]*tblTransaksi[[#This Row],[Harga Satuan]]*(1-tblTransaksi[[#This Row],[Diskon (%)]]))</f>
        <v>9597000</v>
      </c>
      <c r="P474" s="1" t="s">
        <v>19</v>
      </c>
    </row>
    <row r="475" spans="1:16" x14ac:dyDescent="0.25">
      <c r="A475" s="1" t="s">
        <v>263</v>
      </c>
      <c r="B475" s="10">
        <v>46368</v>
      </c>
      <c r="C475" s="12" t="str">
        <f>TEXT(tblTransaksi[[#This Row],[Tanggal]],"mmmm")</f>
        <v>December</v>
      </c>
      <c r="D475" s="1">
        <f>YEAR(tblTransaksi[[#This Row],[Tanggal]])</f>
        <v>2026</v>
      </c>
      <c r="E475" s="14">
        <f>MONTH(tblTransaksi[[#This Row],[Tanggal]])</f>
        <v>12</v>
      </c>
      <c r="F475" s="1" t="s">
        <v>44</v>
      </c>
      <c r="G475" s="1" t="str">
        <f>IFERROR(_xlfn.XLOOKUP(tblTransaksi[[#This Row],[Kode Produk]],Master_Data!$A$7:$A$25,Master_Data!$B$7:$B$25),"")</f>
        <v>vivo Y29</v>
      </c>
      <c r="H475" s="1" t="str">
        <f>IFERROR(_xlfn.XLOOKUP(tblTransaksi[[#This Row],[Kode Produk]],Master_Data!$A$7:$A$25,Master_Data!$C$7:$C$25),"")</f>
        <v>Entry-Level</v>
      </c>
      <c r="I475" s="1" t="s">
        <v>72</v>
      </c>
      <c r="J475" s="1" t="str">
        <f>IFERROR(_xlfn.XLOOKUP(tblTransaksi[[#This Row],[ID Sales]],Master_Data!$G$7:$G$16,Master_Data!$H$7:$H$16),"")</f>
        <v>Kevin Wijaya</v>
      </c>
      <c r="K475" s="1" t="str">
        <f>IFERROR(_xlfn.XLOOKUP(tblTransaksi[[#This Row],[ID Sales]],Master_Data!$G$7:$G$16,Master_Data!$I$7:$I$16),"")</f>
        <v>Surabaya</v>
      </c>
      <c r="L475" s="1">
        <v>1</v>
      </c>
      <c r="M475" s="5">
        <f>IFERROR(_xlfn.XLOOKUP(tblTransaksi[[#This Row],[Kode Produk]],Master_Data!$A$7:$A$25,Master_Data!$D$7:$D$25),"")</f>
        <v>2399000</v>
      </c>
      <c r="N475" s="11">
        <v>0</v>
      </c>
      <c r="O475" s="5">
        <f>IF(OR(tblTransaksi[[#This Row],[Qty]]="",tblTransaksi[[#This Row],[Harga Satuan]]=""),"",tblTransaksi[[#This Row],[Qty]]*tblTransaksi[[#This Row],[Harga Satuan]]*(1-tblTransaksi[[#This Row],[Diskon (%)]]))</f>
        <v>2399000</v>
      </c>
      <c r="P475" s="1" t="s">
        <v>17</v>
      </c>
    </row>
    <row r="476" spans="1:16" x14ac:dyDescent="0.25">
      <c r="A476" s="1" t="s">
        <v>332</v>
      </c>
      <c r="B476" s="10">
        <v>46369</v>
      </c>
      <c r="C476" s="12" t="str">
        <f>TEXT(tblTransaksi[[#This Row],[Tanggal]],"mmmm")</f>
        <v>December</v>
      </c>
      <c r="D476" s="1">
        <f>YEAR(tblTransaksi[[#This Row],[Tanggal]])</f>
        <v>2026</v>
      </c>
      <c r="E476" s="14">
        <f>MONTH(tblTransaksi[[#This Row],[Tanggal]])</f>
        <v>12</v>
      </c>
      <c r="F476" s="1" t="s">
        <v>26</v>
      </c>
      <c r="G476" s="1" t="str">
        <f>IFERROR(_xlfn.XLOOKUP(tblTransaksi[[#This Row],[Kode Produk]],Master_Data!$A$7:$A$25,Master_Data!$B$7:$B$25),"")</f>
        <v>Samsung Galaxy A36 5G</v>
      </c>
      <c r="H476" s="1" t="str">
        <f>IFERROR(_xlfn.XLOOKUP(tblTransaksi[[#This Row],[Kode Produk]],Master_Data!$A$7:$A$25,Master_Data!$C$7:$C$25),"")</f>
        <v>Mid-Range</v>
      </c>
      <c r="I476" s="1" t="s">
        <v>75</v>
      </c>
      <c r="J476" s="1" t="str">
        <f>IFERROR(_xlfn.XLOOKUP(tblTransaksi[[#This Row],[ID Sales]],Master_Data!$G$7:$G$16,Master_Data!$H$7:$H$16),"")</f>
        <v>Arif Setiawan</v>
      </c>
      <c r="K476" s="1" t="str">
        <f>IFERROR(_xlfn.XLOOKUP(tblTransaksi[[#This Row],[ID Sales]],Master_Data!$G$7:$G$16,Master_Data!$I$7:$I$16),"")</f>
        <v>Surabaya</v>
      </c>
      <c r="L476" s="1">
        <v>3</v>
      </c>
      <c r="M476" s="5">
        <f>IFERROR(_xlfn.XLOOKUP(tblTransaksi[[#This Row],[Kode Produk]],Master_Data!$A$7:$A$25,Master_Data!$D$7:$D$25),"")</f>
        <v>5199000</v>
      </c>
      <c r="N476" s="11">
        <v>0.05</v>
      </c>
      <c r="O476" s="5">
        <f>IF(OR(tblTransaksi[[#This Row],[Qty]]="",tblTransaksi[[#This Row],[Harga Satuan]]=""),"",tblTransaksi[[#This Row],[Qty]]*tblTransaksi[[#This Row],[Harga Satuan]]*(1-tblTransaksi[[#This Row],[Diskon (%)]]))</f>
        <v>14817150</v>
      </c>
      <c r="P476" s="1" t="s">
        <v>17</v>
      </c>
    </row>
    <row r="477" spans="1:16" x14ac:dyDescent="0.25">
      <c r="A477" s="1" t="s">
        <v>446</v>
      </c>
      <c r="B477" s="10">
        <v>46369</v>
      </c>
      <c r="C477" s="12" t="str">
        <f>TEXT(tblTransaksi[[#This Row],[Tanggal]],"mmmm")</f>
        <v>December</v>
      </c>
      <c r="D477" s="1">
        <f>YEAR(tblTransaksi[[#This Row],[Tanggal]])</f>
        <v>2026</v>
      </c>
      <c r="E477" s="14">
        <f>MONTH(tblTransaksi[[#This Row],[Tanggal]])</f>
        <v>12</v>
      </c>
      <c r="F477" s="1" t="s">
        <v>23</v>
      </c>
      <c r="G477" s="1" t="str">
        <f>IFERROR(_xlfn.XLOOKUP(tblTransaksi[[#This Row],[Kode Produk]],Master_Data!$A$7:$A$25,Master_Data!$B$7:$B$25),"")</f>
        <v>Samsung Galaxy A16 5G</v>
      </c>
      <c r="H477" s="1" t="str">
        <f>IFERROR(_xlfn.XLOOKUP(tblTransaksi[[#This Row],[Kode Produk]],Master_Data!$A$7:$A$25,Master_Data!$C$7:$C$25),"")</f>
        <v>Mid-Range</v>
      </c>
      <c r="I477" s="1" t="s">
        <v>82</v>
      </c>
      <c r="J477" s="1" t="str">
        <f>IFERROR(_xlfn.XLOOKUP(tblTransaksi[[#This Row],[ID Sales]],Master_Data!$G$7:$G$16,Master_Data!$H$7:$H$16),"")</f>
        <v>Reza Maulana</v>
      </c>
      <c r="K477" s="1" t="str">
        <f>IFERROR(_xlfn.XLOOKUP(tblTransaksi[[#This Row],[ID Sales]],Master_Data!$G$7:$G$16,Master_Data!$I$7:$I$16),"")</f>
        <v>Palembang</v>
      </c>
      <c r="L477" s="1">
        <v>3</v>
      </c>
      <c r="M477" s="5">
        <f>IFERROR(_xlfn.XLOOKUP(tblTransaksi[[#This Row],[Kode Produk]],Master_Data!$A$7:$A$25,Master_Data!$D$7:$D$25),"")</f>
        <v>3199000</v>
      </c>
      <c r="N477" s="11">
        <v>0.1</v>
      </c>
      <c r="O477" s="5">
        <f>IF(OR(tblTransaksi[[#This Row],[Qty]]="",tblTransaksi[[#This Row],[Harga Satuan]]=""),"",tblTransaksi[[#This Row],[Qty]]*tblTransaksi[[#This Row],[Harga Satuan]]*(1-tblTransaksi[[#This Row],[Diskon (%)]]))</f>
        <v>8637300</v>
      </c>
      <c r="P477" s="1" t="s">
        <v>87</v>
      </c>
    </row>
    <row r="478" spans="1:16" x14ac:dyDescent="0.25">
      <c r="A478" s="1" t="s">
        <v>119</v>
      </c>
      <c r="B478" s="10">
        <v>46370</v>
      </c>
      <c r="C478" s="12" t="str">
        <f>TEXT(tblTransaksi[[#This Row],[Tanggal]],"mmmm")</f>
        <v>December</v>
      </c>
      <c r="D478" s="1">
        <f>YEAR(tblTransaksi[[#This Row],[Tanggal]])</f>
        <v>2026</v>
      </c>
      <c r="E478" s="14">
        <f>MONTH(tblTransaksi[[#This Row],[Tanggal]])</f>
        <v>12</v>
      </c>
      <c r="F478" s="1" t="s">
        <v>35</v>
      </c>
      <c r="G478" s="1" t="str">
        <f>IFERROR(_xlfn.XLOOKUP(tblTransaksi[[#This Row],[Kode Produk]],Master_Data!$A$7:$A$25,Master_Data!$B$7:$B$25),"")</f>
        <v>Xiaomi 14T</v>
      </c>
      <c r="H478" s="1" t="str">
        <f>IFERROR(_xlfn.XLOOKUP(tblTransaksi[[#This Row],[Kode Produk]],Master_Data!$A$7:$A$25,Master_Data!$C$7:$C$25),"")</f>
        <v>Upper Mid-Range</v>
      </c>
      <c r="I478" s="1" t="s">
        <v>72</v>
      </c>
      <c r="J478" s="1" t="str">
        <f>IFERROR(_xlfn.XLOOKUP(tblTransaksi[[#This Row],[ID Sales]],Master_Data!$G$7:$G$16,Master_Data!$H$7:$H$16),"")</f>
        <v>Kevin Wijaya</v>
      </c>
      <c r="K478" s="1" t="str">
        <f>IFERROR(_xlfn.XLOOKUP(tblTransaksi[[#This Row],[ID Sales]],Master_Data!$G$7:$G$16,Master_Data!$I$7:$I$16),"")</f>
        <v>Surabaya</v>
      </c>
      <c r="L478" s="1">
        <v>2</v>
      </c>
      <c r="M478" s="5">
        <f>IFERROR(_xlfn.XLOOKUP(tblTransaksi[[#This Row],[Kode Produk]],Master_Data!$A$7:$A$25,Master_Data!$D$7:$D$25),"")</f>
        <v>6499000</v>
      </c>
      <c r="N478" s="11">
        <v>0.15</v>
      </c>
      <c r="O478" s="5">
        <f>IF(OR(tblTransaksi[[#This Row],[Qty]]="",tblTransaksi[[#This Row],[Harga Satuan]]=""),"",tblTransaksi[[#This Row],[Qty]]*tblTransaksi[[#This Row],[Harga Satuan]]*(1-tblTransaksi[[#This Row],[Diskon (%)]]))</f>
        <v>11048300</v>
      </c>
      <c r="P478" s="1" t="s">
        <v>18</v>
      </c>
    </row>
    <row r="479" spans="1:16" x14ac:dyDescent="0.25">
      <c r="A479" s="1" t="s">
        <v>176</v>
      </c>
      <c r="B479" s="10">
        <v>46372</v>
      </c>
      <c r="C479" s="12" t="str">
        <f>TEXT(tblTransaksi[[#This Row],[Tanggal]],"mmmm")</f>
        <v>December</v>
      </c>
      <c r="D479" s="1">
        <f>YEAR(tblTransaksi[[#This Row],[Tanggal]])</f>
        <v>2026</v>
      </c>
      <c r="E479" s="14">
        <f>MONTH(tblTransaksi[[#This Row],[Tanggal]])</f>
        <v>12</v>
      </c>
      <c r="F479" s="1" t="s">
        <v>42</v>
      </c>
      <c r="G479" s="1" t="str">
        <f>IFERROR(_xlfn.XLOOKUP(tblTransaksi[[#This Row],[Kode Produk]],Master_Data!$A$7:$A$25,Master_Data!$B$7:$B$25),"")</f>
        <v>OPPO Find X8</v>
      </c>
      <c r="H479" s="1" t="str">
        <f>IFERROR(_xlfn.XLOOKUP(tblTransaksi[[#This Row],[Kode Produk]],Master_Data!$A$7:$A$25,Master_Data!$C$7:$C$25),"")</f>
        <v>Flagship</v>
      </c>
      <c r="I479" s="1" t="s">
        <v>75</v>
      </c>
      <c r="J479" s="1" t="str">
        <f>IFERROR(_xlfn.XLOOKUP(tblTransaksi[[#This Row],[ID Sales]],Master_Data!$G$7:$G$16,Master_Data!$H$7:$H$16),"")</f>
        <v>Arif Setiawan</v>
      </c>
      <c r="K479" s="1" t="str">
        <f>IFERROR(_xlfn.XLOOKUP(tblTransaksi[[#This Row],[ID Sales]],Master_Data!$G$7:$G$16,Master_Data!$I$7:$I$16),"")</f>
        <v>Surabaya</v>
      </c>
      <c r="L479" s="1">
        <v>1</v>
      </c>
      <c r="M479" s="5">
        <f>IFERROR(_xlfn.XLOOKUP(tblTransaksi[[#This Row],[Kode Produk]],Master_Data!$A$7:$A$25,Master_Data!$D$7:$D$25),"")</f>
        <v>13999000</v>
      </c>
      <c r="N479" s="11">
        <v>0</v>
      </c>
      <c r="O479" s="5">
        <f>IF(OR(tblTransaksi[[#This Row],[Qty]]="",tblTransaksi[[#This Row],[Harga Satuan]]=""),"",tblTransaksi[[#This Row],[Qty]]*tblTransaksi[[#This Row],[Harga Satuan]]*(1-tblTransaksi[[#This Row],[Diskon (%)]]))</f>
        <v>13999000</v>
      </c>
      <c r="P479" s="1" t="s">
        <v>18</v>
      </c>
    </row>
    <row r="480" spans="1:16" x14ac:dyDescent="0.25">
      <c r="A480" s="1" t="s">
        <v>232</v>
      </c>
      <c r="B480" s="10">
        <v>46372</v>
      </c>
      <c r="C480" s="12" t="str">
        <f>TEXT(tblTransaksi[[#This Row],[Tanggal]],"mmmm")</f>
        <v>December</v>
      </c>
      <c r="D480" s="1">
        <f>YEAR(tblTransaksi[[#This Row],[Tanggal]])</f>
        <v>2026</v>
      </c>
      <c r="E480" s="14">
        <f>MONTH(tblTransaksi[[#This Row],[Tanggal]])</f>
        <v>12</v>
      </c>
      <c r="F480" s="1" t="s">
        <v>35</v>
      </c>
      <c r="G480" s="1" t="str">
        <f>IFERROR(_xlfn.XLOOKUP(tblTransaksi[[#This Row],[Kode Produk]],Master_Data!$A$7:$A$25,Master_Data!$B$7:$B$25),"")</f>
        <v>Xiaomi 14T</v>
      </c>
      <c r="H480" s="1" t="str">
        <f>IFERROR(_xlfn.XLOOKUP(tblTransaksi[[#This Row],[Kode Produk]],Master_Data!$A$7:$A$25,Master_Data!$C$7:$C$25),"")</f>
        <v>Upper Mid-Range</v>
      </c>
      <c r="I480" s="1" t="s">
        <v>77</v>
      </c>
      <c r="J480" s="1" t="str">
        <f>IFERROR(_xlfn.XLOOKUP(tblTransaksi[[#This Row],[ID Sales]],Master_Data!$G$7:$G$16,Master_Data!$H$7:$H$16),"")</f>
        <v>Nadia Putri</v>
      </c>
      <c r="K480" s="1" t="str">
        <f>IFERROR(_xlfn.XLOOKUP(tblTransaksi[[#This Row],[ID Sales]],Master_Data!$G$7:$G$16,Master_Data!$I$7:$I$16),"")</f>
        <v>Medan</v>
      </c>
      <c r="L480" s="1">
        <v>2</v>
      </c>
      <c r="M480" s="5">
        <f>IFERROR(_xlfn.XLOOKUP(tblTransaksi[[#This Row],[Kode Produk]],Master_Data!$A$7:$A$25,Master_Data!$D$7:$D$25),"")</f>
        <v>6499000</v>
      </c>
      <c r="N480" s="11">
        <v>0.05</v>
      </c>
      <c r="O480" s="5">
        <f>IF(OR(tblTransaksi[[#This Row],[Qty]]="",tblTransaksi[[#This Row],[Harga Satuan]]=""),"",tblTransaksi[[#This Row],[Qty]]*tblTransaksi[[#This Row],[Harga Satuan]]*(1-tblTransaksi[[#This Row],[Diskon (%)]]))</f>
        <v>12348100</v>
      </c>
      <c r="P480" s="1" t="s">
        <v>18</v>
      </c>
    </row>
    <row r="481" spans="1:16" x14ac:dyDescent="0.25">
      <c r="A481" s="1" t="s">
        <v>307</v>
      </c>
      <c r="B481" s="10">
        <v>46372</v>
      </c>
      <c r="C481" s="12" t="str">
        <f>TEXT(tblTransaksi[[#This Row],[Tanggal]],"mmmm")</f>
        <v>December</v>
      </c>
      <c r="D481" s="1">
        <f>YEAR(tblTransaksi[[#This Row],[Tanggal]])</f>
        <v>2026</v>
      </c>
      <c r="E481" s="14">
        <f>MONTH(tblTransaksi[[#This Row],[Tanggal]])</f>
        <v>12</v>
      </c>
      <c r="F481" s="1" t="s">
        <v>60</v>
      </c>
      <c r="G481" s="1" t="str">
        <f>IFERROR(_xlfn.XLOOKUP(tblTransaksi[[#This Row],[Kode Produk]],Master_Data!$A$7:$A$25,Master_Data!$B$7:$B$25),"")</f>
        <v>iPhone 16</v>
      </c>
      <c r="H481" s="1" t="str">
        <f>IFERROR(_xlfn.XLOOKUP(tblTransaksi[[#This Row],[Kode Produk]],Master_Data!$A$7:$A$25,Master_Data!$C$7:$C$25),"")</f>
        <v>Flagship</v>
      </c>
      <c r="I481" s="1" t="s">
        <v>85</v>
      </c>
      <c r="J481" s="1" t="str">
        <f>IFERROR(_xlfn.XLOOKUP(tblTransaksi[[#This Row],[ID Sales]],Master_Data!$G$7:$G$16,Master_Data!$H$7:$H$16),"")</f>
        <v>Aulia Rahman</v>
      </c>
      <c r="K481" s="1" t="str">
        <f>IFERROR(_xlfn.XLOOKUP(tblTransaksi[[#This Row],[ID Sales]],Master_Data!$G$7:$G$16,Master_Data!$I$7:$I$16),"")</f>
        <v>Palembang</v>
      </c>
      <c r="L481" s="1">
        <v>4</v>
      </c>
      <c r="M481" s="5">
        <f>IFERROR(_xlfn.XLOOKUP(tblTransaksi[[#This Row],[Kode Produk]],Master_Data!$A$7:$A$25,Master_Data!$D$7:$D$25),"")</f>
        <v>14999000</v>
      </c>
      <c r="N481" s="11">
        <v>0</v>
      </c>
      <c r="O481" s="5">
        <f>IF(OR(tblTransaksi[[#This Row],[Qty]]="",tblTransaksi[[#This Row],[Harga Satuan]]=""),"",tblTransaksi[[#This Row],[Qty]]*tblTransaksi[[#This Row],[Harga Satuan]]*(1-tblTransaksi[[#This Row],[Diskon (%)]]))</f>
        <v>59996000</v>
      </c>
      <c r="P481" s="1" t="s">
        <v>19</v>
      </c>
    </row>
    <row r="482" spans="1:16" x14ac:dyDescent="0.25">
      <c r="A482" s="1" t="s">
        <v>538</v>
      </c>
      <c r="B482" s="10">
        <v>46372</v>
      </c>
      <c r="C482" s="12" t="str">
        <f>TEXT(tblTransaksi[[#This Row],[Tanggal]],"mmmm")</f>
        <v>December</v>
      </c>
      <c r="D482" s="1">
        <f>YEAR(tblTransaksi[[#This Row],[Tanggal]])</f>
        <v>2026</v>
      </c>
      <c r="E482" s="14">
        <f>MONTH(tblTransaksi[[#This Row],[Tanggal]])</f>
        <v>12</v>
      </c>
      <c r="F482" s="1" t="s">
        <v>28</v>
      </c>
      <c r="G482" s="1" t="str">
        <f>IFERROR(_xlfn.XLOOKUP(tblTransaksi[[#This Row],[Kode Produk]],Master_Data!$A$7:$A$25,Master_Data!$B$7:$B$25),"")</f>
        <v>Samsung Galaxy S25</v>
      </c>
      <c r="H482" s="1" t="str">
        <f>IFERROR(_xlfn.XLOOKUP(tblTransaksi[[#This Row],[Kode Produk]],Master_Data!$A$7:$A$25,Master_Data!$C$7:$C$25),"")</f>
        <v>Flagship</v>
      </c>
      <c r="I482" s="1" t="s">
        <v>85</v>
      </c>
      <c r="J482" s="1" t="str">
        <f>IFERROR(_xlfn.XLOOKUP(tblTransaksi[[#This Row],[ID Sales]],Master_Data!$G$7:$G$16,Master_Data!$H$7:$H$16),"")</f>
        <v>Aulia Rahman</v>
      </c>
      <c r="K482" s="1" t="str">
        <f>IFERROR(_xlfn.XLOOKUP(tblTransaksi[[#This Row],[ID Sales]],Master_Data!$G$7:$G$16,Master_Data!$I$7:$I$16),"")</f>
        <v>Palembang</v>
      </c>
      <c r="L482" s="1">
        <v>1</v>
      </c>
      <c r="M482" s="5">
        <f>IFERROR(_xlfn.XLOOKUP(tblTransaksi[[#This Row],[Kode Produk]],Master_Data!$A$7:$A$25,Master_Data!$D$7:$D$25),"")</f>
        <v>14999000</v>
      </c>
      <c r="N482" s="11">
        <v>0.05</v>
      </c>
      <c r="O482" s="5">
        <f>IF(OR(tblTransaksi[[#This Row],[Qty]]="",tblTransaksi[[#This Row],[Harga Satuan]]=""),"",tblTransaksi[[#This Row],[Qty]]*tblTransaksi[[#This Row],[Harga Satuan]]*(1-tblTransaksi[[#This Row],[Diskon (%)]]))</f>
        <v>14249050</v>
      </c>
      <c r="P482" s="1" t="s">
        <v>18</v>
      </c>
    </row>
    <row r="483" spans="1:16" x14ac:dyDescent="0.25">
      <c r="A483" s="1" t="s">
        <v>115</v>
      </c>
      <c r="B483" s="10">
        <v>46373</v>
      </c>
      <c r="C483" s="12" t="str">
        <f>TEXT(tblTransaksi[[#This Row],[Tanggal]],"mmmm")</f>
        <v>December</v>
      </c>
      <c r="D483" s="1">
        <f>YEAR(tblTransaksi[[#This Row],[Tanggal]])</f>
        <v>2026</v>
      </c>
      <c r="E483" s="14">
        <f>MONTH(tblTransaksi[[#This Row],[Tanggal]])</f>
        <v>12</v>
      </c>
      <c r="F483" s="1" t="s">
        <v>38</v>
      </c>
      <c r="G483" s="1" t="str">
        <f>IFERROR(_xlfn.XLOOKUP(tblTransaksi[[#This Row],[Kode Produk]],Master_Data!$A$7:$A$25,Master_Data!$B$7:$B$25),"")</f>
        <v>OPPO A5 Pro</v>
      </c>
      <c r="H483" s="1" t="str">
        <f>IFERROR(_xlfn.XLOOKUP(tblTransaksi[[#This Row],[Kode Produk]],Master_Data!$A$7:$A$25,Master_Data!$C$7:$C$25),"")</f>
        <v>Entry-Level</v>
      </c>
      <c r="I483" s="1" t="s">
        <v>65</v>
      </c>
      <c r="J483" s="1" t="str">
        <f>IFERROR(_xlfn.XLOOKUP(tblTransaksi[[#This Row],[ID Sales]],Master_Data!$G$7:$G$16,Master_Data!$H$7:$H$16),"")</f>
        <v>Rizky Ramadhan</v>
      </c>
      <c r="K483" s="1" t="str">
        <f>IFERROR(_xlfn.XLOOKUP(tblTransaksi[[#This Row],[ID Sales]],Master_Data!$G$7:$G$16,Master_Data!$I$7:$I$16),"")</f>
        <v>Jakarta</v>
      </c>
      <c r="L483" s="1">
        <v>1</v>
      </c>
      <c r="M483" s="5">
        <f>IFERROR(_xlfn.XLOOKUP(tblTransaksi[[#This Row],[Kode Produk]],Master_Data!$A$7:$A$25,Master_Data!$D$7:$D$25),"")</f>
        <v>2499000</v>
      </c>
      <c r="N483" s="11">
        <v>0.1</v>
      </c>
      <c r="O483" s="5">
        <f>IF(OR(tblTransaksi[[#This Row],[Qty]]="",tblTransaksi[[#This Row],[Harga Satuan]]=""),"",tblTransaksi[[#This Row],[Qty]]*tblTransaksi[[#This Row],[Harga Satuan]]*(1-tblTransaksi[[#This Row],[Diskon (%)]]))</f>
        <v>2249100</v>
      </c>
      <c r="P483" s="1" t="s">
        <v>17</v>
      </c>
    </row>
    <row r="484" spans="1:16" x14ac:dyDescent="0.25">
      <c r="A484" s="1" t="s">
        <v>313</v>
      </c>
      <c r="B484" s="10">
        <v>46374</v>
      </c>
      <c r="C484" s="12" t="str">
        <f>TEXT(tblTransaksi[[#This Row],[Tanggal]],"mmmm")</f>
        <v>December</v>
      </c>
      <c r="D484" s="1">
        <f>YEAR(tblTransaksi[[#This Row],[Tanggal]])</f>
        <v>2026</v>
      </c>
      <c r="E484" s="14">
        <f>MONTH(tblTransaksi[[#This Row],[Tanggal]])</f>
        <v>12</v>
      </c>
      <c r="F484" s="1" t="s">
        <v>54</v>
      </c>
      <c r="G484" s="1" t="str">
        <f>IFERROR(_xlfn.XLOOKUP(tblTransaksi[[#This Row],[Kode Produk]],Master_Data!$A$7:$A$25,Master_Data!$B$7:$B$25),"")</f>
        <v>Infinix Note 50 Pro</v>
      </c>
      <c r="H484" s="1" t="str">
        <f>IFERROR(_xlfn.XLOOKUP(tblTransaksi[[#This Row],[Kode Produk]],Master_Data!$A$7:$A$25,Master_Data!$C$7:$C$25),"")</f>
        <v>Mid-Range</v>
      </c>
      <c r="I484" s="1" t="s">
        <v>65</v>
      </c>
      <c r="J484" s="1" t="str">
        <f>IFERROR(_xlfn.XLOOKUP(tblTransaksi[[#This Row],[ID Sales]],Master_Data!$G$7:$G$16,Master_Data!$H$7:$H$16),"")</f>
        <v>Rizky Ramadhan</v>
      </c>
      <c r="K484" s="1" t="str">
        <f>IFERROR(_xlfn.XLOOKUP(tblTransaksi[[#This Row],[ID Sales]],Master_Data!$G$7:$G$16,Master_Data!$I$7:$I$16),"")</f>
        <v>Jakarta</v>
      </c>
      <c r="L484" s="1">
        <v>2</v>
      </c>
      <c r="M484" s="5">
        <f>IFERROR(_xlfn.XLOOKUP(tblTransaksi[[#This Row],[Kode Produk]],Master_Data!$A$7:$A$25,Master_Data!$D$7:$D$25),"")</f>
        <v>3199000</v>
      </c>
      <c r="N484" s="11">
        <v>0.05</v>
      </c>
      <c r="O484" s="5">
        <f>IF(OR(tblTransaksi[[#This Row],[Qty]]="",tblTransaksi[[#This Row],[Harga Satuan]]=""),"",tblTransaksi[[#This Row],[Qty]]*tblTransaksi[[#This Row],[Harga Satuan]]*(1-tblTransaksi[[#This Row],[Diskon (%)]]))</f>
        <v>6078100</v>
      </c>
      <c r="P484" s="1" t="s">
        <v>19</v>
      </c>
    </row>
    <row r="485" spans="1:16" x14ac:dyDescent="0.25">
      <c r="A485" s="1" t="s">
        <v>371</v>
      </c>
      <c r="B485" s="10">
        <v>46375</v>
      </c>
      <c r="C485" s="12" t="str">
        <f>TEXT(tblTransaksi[[#This Row],[Tanggal]],"mmmm")</f>
        <v>December</v>
      </c>
      <c r="D485" s="1">
        <f>YEAR(tblTransaksi[[#This Row],[Tanggal]])</f>
        <v>2026</v>
      </c>
      <c r="E485" s="14">
        <f>MONTH(tblTransaksi[[#This Row],[Tanggal]])</f>
        <v>12</v>
      </c>
      <c r="F485" s="1" t="s">
        <v>46</v>
      </c>
      <c r="G485" s="1" t="str">
        <f>IFERROR(_xlfn.XLOOKUP(tblTransaksi[[#This Row],[Kode Produk]],Master_Data!$A$7:$A$25,Master_Data!$B$7:$B$25),"")</f>
        <v>vivo V50</v>
      </c>
      <c r="H485" s="1" t="str">
        <f>IFERROR(_xlfn.XLOOKUP(tblTransaksi[[#This Row],[Kode Produk]],Master_Data!$A$7:$A$25,Master_Data!$C$7:$C$25),"")</f>
        <v>Mid-Range</v>
      </c>
      <c r="I485" s="1" t="s">
        <v>62</v>
      </c>
      <c r="J485" s="1" t="str">
        <f>IFERROR(_xlfn.XLOOKUP(tblTransaksi[[#This Row],[ID Sales]],Master_Data!$G$7:$G$16,Master_Data!$H$7:$H$16),"")</f>
        <v>Andi Pratama</v>
      </c>
      <c r="K485" s="1" t="str">
        <f>IFERROR(_xlfn.XLOOKUP(tblTransaksi[[#This Row],[ID Sales]],Master_Data!$G$7:$G$16,Master_Data!$I$7:$I$16),"")</f>
        <v>Jakarta</v>
      </c>
      <c r="L485" s="1">
        <v>1</v>
      </c>
      <c r="M485" s="5">
        <f>IFERROR(_xlfn.XLOOKUP(tblTransaksi[[#This Row],[Kode Produk]],Master_Data!$A$7:$A$25,Master_Data!$D$7:$D$25),"")</f>
        <v>6999000</v>
      </c>
      <c r="N485" s="11">
        <v>0</v>
      </c>
      <c r="O485" s="5">
        <f>IF(OR(tblTransaksi[[#This Row],[Qty]]="",tblTransaksi[[#This Row],[Harga Satuan]]=""),"",tblTransaksi[[#This Row],[Qty]]*tblTransaksi[[#This Row],[Harga Satuan]]*(1-tblTransaksi[[#This Row],[Diskon (%)]]))</f>
        <v>6999000</v>
      </c>
      <c r="P485" s="1" t="s">
        <v>19</v>
      </c>
    </row>
    <row r="486" spans="1:16" x14ac:dyDescent="0.25">
      <c r="A486" s="1" t="s">
        <v>330</v>
      </c>
      <c r="B486" s="10">
        <v>46376</v>
      </c>
      <c r="C486" s="12" t="str">
        <f>TEXT(tblTransaksi[[#This Row],[Tanggal]],"mmmm")</f>
        <v>December</v>
      </c>
      <c r="D486" s="1">
        <f>YEAR(tblTransaksi[[#This Row],[Tanggal]])</f>
        <v>2026</v>
      </c>
      <c r="E486" s="14">
        <f>MONTH(tblTransaksi[[#This Row],[Tanggal]])</f>
        <v>12</v>
      </c>
      <c r="F486" s="1" t="s">
        <v>35</v>
      </c>
      <c r="G486" s="1" t="str">
        <f>IFERROR(_xlfn.XLOOKUP(tblTransaksi[[#This Row],[Kode Produk]],Master_Data!$A$7:$A$25,Master_Data!$B$7:$B$25),"")</f>
        <v>Xiaomi 14T</v>
      </c>
      <c r="H486" s="1" t="str">
        <f>IFERROR(_xlfn.XLOOKUP(tblTransaksi[[#This Row],[Kode Produk]],Master_Data!$A$7:$A$25,Master_Data!$C$7:$C$25),"")</f>
        <v>Upper Mid-Range</v>
      </c>
      <c r="I486" s="1" t="s">
        <v>62</v>
      </c>
      <c r="J486" s="1" t="str">
        <f>IFERROR(_xlfn.XLOOKUP(tblTransaksi[[#This Row],[ID Sales]],Master_Data!$G$7:$G$16,Master_Data!$H$7:$H$16),"")</f>
        <v>Andi Pratama</v>
      </c>
      <c r="K486" s="1" t="str">
        <f>IFERROR(_xlfn.XLOOKUP(tblTransaksi[[#This Row],[ID Sales]],Master_Data!$G$7:$G$16,Master_Data!$I$7:$I$16),"")</f>
        <v>Jakarta</v>
      </c>
      <c r="L486" s="1">
        <v>1</v>
      </c>
      <c r="M486" s="5">
        <f>IFERROR(_xlfn.XLOOKUP(tblTransaksi[[#This Row],[Kode Produk]],Master_Data!$A$7:$A$25,Master_Data!$D$7:$D$25),"")</f>
        <v>6499000</v>
      </c>
      <c r="N486" s="11">
        <v>0</v>
      </c>
      <c r="O486" s="5">
        <f>IF(OR(tblTransaksi[[#This Row],[Qty]]="",tblTransaksi[[#This Row],[Harga Satuan]]=""),"",tblTransaksi[[#This Row],[Qty]]*tblTransaksi[[#This Row],[Harga Satuan]]*(1-tblTransaksi[[#This Row],[Diskon (%)]]))</f>
        <v>6499000</v>
      </c>
      <c r="P486" s="1" t="s">
        <v>87</v>
      </c>
    </row>
    <row r="487" spans="1:16" x14ac:dyDescent="0.25">
      <c r="A487" s="1" t="s">
        <v>357</v>
      </c>
      <c r="B487" s="10">
        <v>46376</v>
      </c>
      <c r="C487" s="12" t="str">
        <f>TEXT(tblTransaksi[[#This Row],[Tanggal]],"mmmm")</f>
        <v>December</v>
      </c>
      <c r="D487" s="1">
        <f>YEAR(tblTransaksi[[#This Row],[Tanggal]])</f>
        <v>2026</v>
      </c>
      <c r="E487" s="14">
        <f>MONTH(tblTransaksi[[#This Row],[Tanggal]])</f>
        <v>12</v>
      </c>
      <c r="F487" s="1" t="s">
        <v>35</v>
      </c>
      <c r="G487" s="1" t="str">
        <f>IFERROR(_xlfn.XLOOKUP(tblTransaksi[[#This Row],[Kode Produk]],Master_Data!$A$7:$A$25,Master_Data!$B$7:$B$25),"")</f>
        <v>Xiaomi 14T</v>
      </c>
      <c r="H487" s="1" t="str">
        <f>IFERROR(_xlfn.XLOOKUP(tblTransaksi[[#This Row],[Kode Produk]],Master_Data!$A$7:$A$25,Master_Data!$C$7:$C$25),"")</f>
        <v>Upper Mid-Range</v>
      </c>
      <c r="I487" s="1" t="s">
        <v>65</v>
      </c>
      <c r="J487" s="1" t="str">
        <f>IFERROR(_xlfn.XLOOKUP(tblTransaksi[[#This Row],[ID Sales]],Master_Data!$G$7:$G$16,Master_Data!$H$7:$H$16),"")</f>
        <v>Rizky Ramadhan</v>
      </c>
      <c r="K487" s="1" t="str">
        <f>IFERROR(_xlfn.XLOOKUP(tblTransaksi[[#This Row],[ID Sales]],Master_Data!$G$7:$G$16,Master_Data!$I$7:$I$16),"")</f>
        <v>Jakarta</v>
      </c>
      <c r="L487" s="1">
        <v>3</v>
      </c>
      <c r="M487" s="5">
        <f>IFERROR(_xlfn.XLOOKUP(tblTransaksi[[#This Row],[Kode Produk]],Master_Data!$A$7:$A$25,Master_Data!$D$7:$D$25),"")</f>
        <v>6499000</v>
      </c>
      <c r="N487" s="11">
        <v>0.1</v>
      </c>
      <c r="O487" s="5">
        <f>IF(OR(tblTransaksi[[#This Row],[Qty]]="",tblTransaksi[[#This Row],[Harga Satuan]]=""),"",tblTransaksi[[#This Row],[Qty]]*tblTransaksi[[#This Row],[Harga Satuan]]*(1-tblTransaksi[[#This Row],[Diskon (%)]]))</f>
        <v>17547300</v>
      </c>
      <c r="P487" s="1" t="s">
        <v>17</v>
      </c>
    </row>
    <row r="488" spans="1:16" x14ac:dyDescent="0.25">
      <c r="A488" s="1" t="s">
        <v>514</v>
      </c>
      <c r="B488" s="10">
        <v>46376</v>
      </c>
      <c r="C488" s="12" t="str">
        <f>TEXT(tblTransaksi[[#This Row],[Tanggal]],"mmmm")</f>
        <v>December</v>
      </c>
      <c r="D488" s="1">
        <f>YEAR(tblTransaksi[[#This Row],[Tanggal]])</f>
        <v>2026</v>
      </c>
      <c r="E488" s="14">
        <f>MONTH(tblTransaksi[[#This Row],[Tanggal]])</f>
        <v>12</v>
      </c>
      <c r="F488" s="1" t="s">
        <v>46</v>
      </c>
      <c r="G488" s="1" t="str">
        <f>IFERROR(_xlfn.XLOOKUP(tblTransaksi[[#This Row],[Kode Produk]],Master_Data!$A$7:$A$25,Master_Data!$B$7:$B$25),"")</f>
        <v>vivo V50</v>
      </c>
      <c r="H488" s="1" t="str">
        <f>IFERROR(_xlfn.XLOOKUP(tblTransaksi[[#This Row],[Kode Produk]],Master_Data!$A$7:$A$25,Master_Data!$C$7:$C$25),"")</f>
        <v>Mid-Range</v>
      </c>
      <c r="I488" s="1" t="s">
        <v>67</v>
      </c>
      <c r="J488" s="1" t="str">
        <f>IFERROR(_xlfn.XLOOKUP(tblTransaksi[[#This Row],[ID Sales]],Master_Data!$G$7:$G$16,Master_Data!$H$7:$H$16),"")</f>
        <v>Dimas Saputra</v>
      </c>
      <c r="K488" s="1" t="str">
        <f>IFERROR(_xlfn.XLOOKUP(tblTransaksi[[#This Row],[ID Sales]],Master_Data!$G$7:$G$16,Master_Data!$I$7:$I$16),"")</f>
        <v>Bandung</v>
      </c>
      <c r="L488" s="1">
        <v>1</v>
      </c>
      <c r="M488" s="5">
        <f>IFERROR(_xlfn.XLOOKUP(tblTransaksi[[#This Row],[Kode Produk]],Master_Data!$A$7:$A$25,Master_Data!$D$7:$D$25),"")</f>
        <v>6999000</v>
      </c>
      <c r="N488" s="11">
        <v>0.05</v>
      </c>
      <c r="O488" s="5">
        <f>IF(OR(tblTransaksi[[#This Row],[Qty]]="",tblTransaksi[[#This Row],[Harga Satuan]]=""),"",tblTransaksi[[#This Row],[Qty]]*tblTransaksi[[#This Row],[Harga Satuan]]*(1-tblTransaksi[[#This Row],[Diskon (%)]]))</f>
        <v>6649050</v>
      </c>
      <c r="P488" s="1" t="s">
        <v>19</v>
      </c>
    </row>
    <row r="489" spans="1:16" x14ac:dyDescent="0.25">
      <c r="A489" s="1" t="s">
        <v>231</v>
      </c>
      <c r="B489" s="10">
        <v>46377</v>
      </c>
      <c r="C489" s="12" t="str">
        <f>TEXT(tblTransaksi[[#This Row],[Tanggal]],"mmmm")</f>
        <v>December</v>
      </c>
      <c r="D489" s="1">
        <f>YEAR(tblTransaksi[[#This Row],[Tanggal]])</f>
        <v>2026</v>
      </c>
      <c r="E489" s="14">
        <f>MONTH(tblTransaksi[[#This Row],[Tanggal]])</f>
        <v>12</v>
      </c>
      <c r="F489" s="1" t="s">
        <v>21</v>
      </c>
      <c r="G489" s="1" t="str">
        <f>IFERROR(_xlfn.XLOOKUP(tblTransaksi[[#This Row],[Kode Produk]],Master_Data!$A$7:$A$25,Master_Data!$B$7:$B$25),"")</f>
        <v>Samsung Galaxy A06</v>
      </c>
      <c r="H489" s="1" t="str">
        <f>IFERROR(_xlfn.XLOOKUP(tblTransaksi[[#This Row],[Kode Produk]],Master_Data!$A$7:$A$25,Master_Data!$C$7:$C$25),"")</f>
        <v>Entry-Level</v>
      </c>
      <c r="I489" s="1" t="s">
        <v>82</v>
      </c>
      <c r="J489" s="1" t="str">
        <f>IFERROR(_xlfn.XLOOKUP(tblTransaksi[[#This Row],[ID Sales]],Master_Data!$G$7:$G$16,Master_Data!$H$7:$H$16),"")</f>
        <v>Reza Maulana</v>
      </c>
      <c r="K489" s="1" t="str">
        <f>IFERROR(_xlfn.XLOOKUP(tblTransaksi[[#This Row],[ID Sales]],Master_Data!$G$7:$G$16,Master_Data!$I$7:$I$16),"")</f>
        <v>Palembang</v>
      </c>
      <c r="L489" s="1">
        <v>4</v>
      </c>
      <c r="M489" s="5">
        <f>IFERROR(_xlfn.XLOOKUP(tblTransaksi[[#This Row],[Kode Produk]],Master_Data!$A$7:$A$25,Master_Data!$D$7:$D$25),"")</f>
        <v>1699000</v>
      </c>
      <c r="N489" s="11">
        <v>0.1</v>
      </c>
      <c r="O489" s="5">
        <f>IF(OR(tblTransaksi[[#This Row],[Qty]]="",tblTransaksi[[#This Row],[Harga Satuan]]=""),"",tblTransaksi[[#This Row],[Qty]]*tblTransaksi[[#This Row],[Harga Satuan]]*(1-tblTransaksi[[#This Row],[Diskon (%)]]))</f>
        <v>6116400</v>
      </c>
      <c r="P489" s="1" t="s">
        <v>18</v>
      </c>
    </row>
    <row r="490" spans="1:16" x14ac:dyDescent="0.25">
      <c r="A490" s="1" t="s">
        <v>174</v>
      </c>
      <c r="B490" s="10">
        <v>46378</v>
      </c>
      <c r="C490" s="12" t="str">
        <f>TEXT(tblTransaksi[[#This Row],[Tanggal]],"mmmm")</f>
        <v>December</v>
      </c>
      <c r="D490" s="1">
        <f>YEAR(tblTransaksi[[#This Row],[Tanggal]])</f>
        <v>2026</v>
      </c>
      <c r="E490" s="14">
        <f>MONTH(tblTransaksi[[#This Row],[Tanggal]])</f>
        <v>12</v>
      </c>
      <c r="F490" s="1" t="s">
        <v>56</v>
      </c>
      <c r="G490" s="1" t="str">
        <f>IFERROR(_xlfn.XLOOKUP(tblTransaksi[[#This Row],[Kode Produk]],Master_Data!$A$7:$A$25,Master_Data!$B$7:$B$25),"")</f>
        <v>iPhone 13</v>
      </c>
      <c r="H490" s="1" t="str">
        <f>IFERROR(_xlfn.XLOOKUP(tblTransaksi[[#This Row],[Kode Produk]],Master_Data!$A$7:$A$25,Master_Data!$C$7:$C$25),"")</f>
        <v>Upper Mid-Range</v>
      </c>
      <c r="I490" s="1" t="s">
        <v>72</v>
      </c>
      <c r="J490" s="1" t="str">
        <f>IFERROR(_xlfn.XLOOKUP(tblTransaksi[[#This Row],[ID Sales]],Master_Data!$G$7:$G$16,Master_Data!$H$7:$H$16),"")</f>
        <v>Kevin Wijaya</v>
      </c>
      <c r="K490" s="1" t="str">
        <f>IFERROR(_xlfn.XLOOKUP(tblTransaksi[[#This Row],[ID Sales]],Master_Data!$G$7:$G$16,Master_Data!$I$7:$I$16),"")</f>
        <v>Surabaya</v>
      </c>
      <c r="L490" s="1">
        <v>2</v>
      </c>
      <c r="M490" s="5">
        <f>IFERROR(_xlfn.XLOOKUP(tblTransaksi[[#This Row],[Kode Produk]],Master_Data!$A$7:$A$25,Master_Data!$D$7:$D$25),"")</f>
        <v>8499000</v>
      </c>
      <c r="N490" s="11">
        <v>0</v>
      </c>
      <c r="O490" s="5">
        <f>IF(OR(tblTransaksi[[#This Row],[Qty]]="",tblTransaksi[[#This Row],[Harga Satuan]]=""),"",tblTransaksi[[#This Row],[Qty]]*tblTransaksi[[#This Row],[Harga Satuan]]*(1-tblTransaksi[[#This Row],[Diskon (%)]]))</f>
        <v>16998000</v>
      </c>
      <c r="P490" s="1" t="s">
        <v>18</v>
      </c>
    </row>
    <row r="491" spans="1:16" x14ac:dyDescent="0.25">
      <c r="A491" s="1" t="s">
        <v>344</v>
      </c>
      <c r="B491" s="10">
        <v>46379</v>
      </c>
      <c r="C491" s="12" t="str">
        <f>TEXT(tblTransaksi[[#This Row],[Tanggal]],"mmmm")</f>
        <v>December</v>
      </c>
      <c r="D491" s="1">
        <f>YEAR(tblTransaksi[[#This Row],[Tanggal]])</f>
        <v>2026</v>
      </c>
      <c r="E491" s="14">
        <f>MONTH(tblTransaksi[[#This Row],[Tanggal]])</f>
        <v>12</v>
      </c>
      <c r="F491" s="1" t="s">
        <v>35</v>
      </c>
      <c r="G491" s="1" t="str">
        <f>IFERROR(_xlfn.XLOOKUP(tblTransaksi[[#This Row],[Kode Produk]],Master_Data!$A$7:$A$25,Master_Data!$B$7:$B$25),"")</f>
        <v>Xiaomi 14T</v>
      </c>
      <c r="H491" s="1" t="str">
        <f>IFERROR(_xlfn.XLOOKUP(tblTransaksi[[#This Row],[Kode Produk]],Master_Data!$A$7:$A$25,Master_Data!$C$7:$C$25),"")</f>
        <v>Upper Mid-Range</v>
      </c>
      <c r="I491" s="1" t="s">
        <v>80</v>
      </c>
      <c r="J491" s="1" t="str">
        <f>IFERROR(_xlfn.XLOOKUP(tblTransaksi[[#This Row],[ID Sales]],Master_Data!$G$7:$G$16,Master_Data!$H$7:$H$16),"")</f>
        <v>Salsa Maharani</v>
      </c>
      <c r="K491" s="1" t="str">
        <f>IFERROR(_xlfn.XLOOKUP(tblTransaksi[[#This Row],[ID Sales]],Master_Data!$G$7:$G$16,Master_Data!$I$7:$I$16),"")</f>
        <v>Medan</v>
      </c>
      <c r="L491" s="1">
        <v>2</v>
      </c>
      <c r="M491" s="5">
        <f>IFERROR(_xlfn.XLOOKUP(tblTransaksi[[#This Row],[Kode Produk]],Master_Data!$A$7:$A$25,Master_Data!$D$7:$D$25),"")</f>
        <v>6499000</v>
      </c>
      <c r="N491" s="11">
        <v>0.05</v>
      </c>
      <c r="O491" s="5">
        <f>IF(OR(tblTransaksi[[#This Row],[Qty]]="",tblTransaksi[[#This Row],[Harga Satuan]]=""),"",tblTransaksi[[#This Row],[Qty]]*tblTransaksi[[#This Row],[Harga Satuan]]*(1-tblTransaksi[[#This Row],[Diskon (%)]]))</f>
        <v>12348100</v>
      </c>
      <c r="P491" s="1" t="s">
        <v>87</v>
      </c>
    </row>
    <row r="492" spans="1:16" x14ac:dyDescent="0.25">
      <c r="A492" s="1" t="s">
        <v>421</v>
      </c>
      <c r="B492" s="10">
        <v>46379</v>
      </c>
      <c r="C492" s="12" t="str">
        <f>TEXT(tblTransaksi[[#This Row],[Tanggal]],"mmmm")</f>
        <v>December</v>
      </c>
      <c r="D492" s="1">
        <f>YEAR(tblTransaksi[[#This Row],[Tanggal]])</f>
        <v>2026</v>
      </c>
      <c r="E492" s="14">
        <f>MONTH(tblTransaksi[[#This Row],[Tanggal]])</f>
        <v>12</v>
      </c>
      <c r="F492" s="1" t="s">
        <v>26</v>
      </c>
      <c r="G492" s="1" t="str">
        <f>IFERROR(_xlfn.XLOOKUP(tblTransaksi[[#This Row],[Kode Produk]],Master_Data!$A$7:$A$25,Master_Data!$B$7:$B$25),"")</f>
        <v>Samsung Galaxy A36 5G</v>
      </c>
      <c r="H492" s="1" t="str">
        <f>IFERROR(_xlfn.XLOOKUP(tblTransaksi[[#This Row],[Kode Produk]],Master_Data!$A$7:$A$25,Master_Data!$C$7:$C$25),"")</f>
        <v>Mid-Range</v>
      </c>
      <c r="I492" s="1" t="s">
        <v>65</v>
      </c>
      <c r="J492" s="1" t="str">
        <f>IFERROR(_xlfn.XLOOKUP(tblTransaksi[[#This Row],[ID Sales]],Master_Data!$G$7:$G$16,Master_Data!$H$7:$H$16),"")</f>
        <v>Rizky Ramadhan</v>
      </c>
      <c r="K492" s="1" t="str">
        <f>IFERROR(_xlfn.XLOOKUP(tblTransaksi[[#This Row],[ID Sales]],Master_Data!$G$7:$G$16,Master_Data!$I$7:$I$16),"")</f>
        <v>Jakarta</v>
      </c>
      <c r="L492" s="1">
        <v>3</v>
      </c>
      <c r="M492" s="5">
        <f>IFERROR(_xlfn.XLOOKUP(tblTransaksi[[#This Row],[Kode Produk]],Master_Data!$A$7:$A$25,Master_Data!$D$7:$D$25),"")</f>
        <v>5199000</v>
      </c>
      <c r="N492" s="11">
        <v>0.05</v>
      </c>
      <c r="O492" s="5">
        <f>IF(OR(tblTransaksi[[#This Row],[Qty]]="",tblTransaksi[[#This Row],[Harga Satuan]]=""),"",tblTransaksi[[#This Row],[Qty]]*tblTransaksi[[#This Row],[Harga Satuan]]*(1-tblTransaksi[[#This Row],[Diskon (%)]]))</f>
        <v>14817150</v>
      </c>
      <c r="P492" s="1" t="s">
        <v>17</v>
      </c>
    </row>
    <row r="493" spans="1:16" x14ac:dyDescent="0.25">
      <c r="A493" s="1" t="s">
        <v>464</v>
      </c>
      <c r="B493" s="10">
        <v>46380</v>
      </c>
      <c r="C493" s="12" t="str">
        <f>TEXT(tblTransaksi[[#This Row],[Tanggal]],"mmmm")</f>
        <v>December</v>
      </c>
      <c r="D493" s="1">
        <f>YEAR(tblTransaksi[[#This Row],[Tanggal]])</f>
        <v>2026</v>
      </c>
      <c r="E493" s="14">
        <f>MONTH(tblTransaksi[[#This Row],[Tanggal]])</f>
        <v>12</v>
      </c>
      <c r="F493" s="1" t="s">
        <v>23</v>
      </c>
      <c r="G493" s="1" t="str">
        <f>IFERROR(_xlfn.XLOOKUP(tblTransaksi[[#This Row],[Kode Produk]],Master_Data!$A$7:$A$25,Master_Data!$B$7:$B$25),"")</f>
        <v>Samsung Galaxy A16 5G</v>
      </c>
      <c r="H493" s="1" t="str">
        <f>IFERROR(_xlfn.XLOOKUP(tblTransaksi[[#This Row],[Kode Produk]],Master_Data!$A$7:$A$25,Master_Data!$C$7:$C$25),"")</f>
        <v>Mid-Range</v>
      </c>
      <c r="I493" s="1" t="s">
        <v>70</v>
      </c>
      <c r="J493" s="1" t="str">
        <f>IFERROR(_xlfn.XLOOKUP(tblTransaksi[[#This Row],[ID Sales]],Master_Data!$G$7:$G$16,Master_Data!$H$7:$H$16),"")</f>
        <v>Fajar Nugroho</v>
      </c>
      <c r="K493" s="1" t="str">
        <f>IFERROR(_xlfn.XLOOKUP(tblTransaksi[[#This Row],[ID Sales]],Master_Data!$G$7:$G$16,Master_Data!$I$7:$I$16),"")</f>
        <v>Bandung</v>
      </c>
      <c r="L493" s="1">
        <v>1</v>
      </c>
      <c r="M493" s="5">
        <f>IFERROR(_xlfn.XLOOKUP(tblTransaksi[[#This Row],[Kode Produk]],Master_Data!$A$7:$A$25,Master_Data!$D$7:$D$25),"")</f>
        <v>3199000</v>
      </c>
      <c r="N493" s="11">
        <v>0.05</v>
      </c>
      <c r="O493" s="5">
        <f>IF(OR(tblTransaksi[[#This Row],[Qty]]="",tblTransaksi[[#This Row],[Harga Satuan]]=""),"",tblTransaksi[[#This Row],[Qty]]*tblTransaksi[[#This Row],[Harga Satuan]]*(1-tblTransaksi[[#This Row],[Diskon (%)]]))</f>
        <v>3039050</v>
      </c>
      <c r="P493" s="1" t="s">
        <v>17</v>
      </c>
    </row>
    <row r="494" spans="1:16" x14ac:dyDescent="0.25">
      <c r="A494" s="1" t="s">
        <v>545</v>
      </c>
      <c r="B494" s="10">
        <v>46380</v>
      </c>
      <c r="C494" s="12" t="str">
        <f>TEXT(tblTransaksi[[#This Row],[Tanggal]],"mmmm")</f>
        <v>December</v>
      </c>
      <c r="D494" s="1">
        <f>YEAR(tblTransaksi[[#This Row],[Tanggal]])</f>
        <v>2026</v>
      </c>
      <c r="E494" s="14">
        <f>MONTH(tblTransaksi[[#This Row],[Tanggal]])</f>
        <v>12</v>
      </c>
      <c r="F494" s="1" t="s">
        <v>50</v>
      </c>
      <c r="G494" s="1" t="str">
        <f>IFERROR(_xlfn.XLOOKUP(tblTransaksi[[#This Row],[Kode Produk]],Master_Data!$A$7:$A$25,Master_Data!$B$7:$B$25),"")</f>
        <v>realme 14 Pro 5G</v>
      </c>
      <c r="H494" s="1" t="str">
        <f>IFERROR(_xlfn.XLOOKUP(tblTransaksi[[#This Row],[Kode Produk]],Master_Data!$A$7:$A$25,Master_Data!$C$7:$C$25),"")</f>
        <v>Mid-Range</v>
      </c>
      <c r="I494" s="1" t="s">
        <v>70</v>
      </c>
      <c r="J494" s="1" t="str">
        <f>IFERROR(_xlfn.XLOOKUP(tblTransaksi[[#This Row],[ID Sales]],Master_Data!$G$7:$G$16,Master_Data!$H$7:$H$16),"")</f>
        <v>Fajar Nugroho</v>
      </c>
      <c r="K494" s="1" t="str">
        <f>IFERROR(_xlfn.XLOOKUP(tblTransaksi[[#This Row],[ID Sales]],Master_Data!$G$7:$G$16,Master_Data!$I$7:$I$16),"")</f>
        <v>Bandung</v>
      </c>
      <c r="L494" s="1">
        <v>4</v>
      </c>
      <c r="M494" s="5">
        <f>IFERROR(_xlfn.XLOOKUP(tblTransaksi[[#This Row],[Kode Produk]],Master_Data!$A$7:$A$25,Master_Data!$D$7:$D$25),"")</f>
        <v>5499000</v>
      </c>
      <c r="N494" s="11">
        <v>0.15</v>
      </c>
      <c r="O494" s="5">
        <f>IF(OR(tblTransaksi[[#This Row],[Qty]]="",tblTransaksi[[#This Row],[Harga Satuan]]=""),"",tblTransaksi[[#This Row],[Qty]]*tblTransaksi[[#This Row],[Harga Satuan]]*(1-tblTransaksi[[#This Row],[Diskon (%)]]))</f>
        <v>18696600</v>
      </c>
      <c r="P494" s="1" t="s">
        <v>18</v>
      </c>
    </row>
    <row r="495" spans="1:16" x14ac:dyDescent="0.25">
      <c r="A495" s="1" t="s">
        <v>106</v>
      </c>
      <c r="B495" s="10">
        <v>46383</v>
      </c>
      <c r="C495" s="12" t="str">
        <f>TEXT(tblTransaksi[[#This Row],[Tanggal]],"mmmm")</f>
        <v>December</v>
      </c>
      <c r="D495" s="1">
        <f>YEAR(tblTransaksi[[#This Row],[Tanggal]])</f>
        <v>2026</v>
      </c>
      <c r="E495" s="14">
        <f>MONTH(tblTransaksi[[#This Row],[Tanggal]])</f>
        <v>12</v>
      </c>
      <c r="F495" s="1" t="s">
        <v>31</v>
      </c>
      <c r="G495" s="1" t="str">
        <f>IFERROR(_xlfn.XLOOKUP(tblTransaksi[[#This Row],[Kode Produk]],Master_Data!$A$7:$A$25,Master_Data!$B$7:$B$25),"")</f>
        <v>Xiaomi Redmi 14C</v>
      </c>
      <c r="H495" s="1" t="str">
        <f>IFERROR(_xlfn.XLOOKUP(tblTransaksi[[#This Row],[Kode Produk]],Master_Data!$A$7:$A$25,Master_Data!$C$7:$C$25),"")</f>
        <v>Entry-Level</v>
      </c>
      <c r="I495" s="1" t="s">
        <v>85</v>
      </c>
      <c r="J495" s="1" t="str">
        <f>IFERROR(_xlfn.XLOOKUP(tblTransaksi[[#This Row],[ID Sales]],Master_Data!$G$7:$G$16,Master_Data!$H$7:$H$16),"")</f>
        <v>Aulia Rahman</v>
      </c>
      <c r="K495" s="1" t="str">
        <f>IFERROR(_xlfn.XLOOKUP(tblTransaksi[[#This Row],[ID Sales]],Master_Data!$G$7:$G$16,Master_Data!$I$7:$I$16),"")</f>
        <v>Palembang</v>
      </c>
      <c r="L495" s="1">
        <v>1</v>
      </c>
      <c r="M495" s="5">
        <f>IFERROR(_xlfn.XLOOKUP(tblTransaksi[[#This Row],[Kode Produk]],Master_Data!$A$7:$A$25,Master_Data!$D$7:$D$25),"")</f>
        <v>1499000</v>
      </c>
      <c r="N495" s="11">
        <v>0.15</v>
      </c>
      <c r="O495" s="5">
        <f>IF(OR(tblTransaksi[[#This Row],[Qty]]="",tblTransaksi[[#This Row],[Harga Satuan]]=""),"",tblTransaksi[[#This Row],[Qty]]*tblTransaksi[[#This Row],[Harga Satuan]]*(1-tblTransaksi[[#This Row],[Diskon (%)]]))</f>
        <v>1274150</v>
      </c>
      <c r="P495" s="1" t="s">
        <v>19</v>
      </c>
    </row>
    <row r="496" spans="1:16" x14ac:dyDescent="0.25">
      <c r="A496" s="1" t="s">
        <v>127</v>
      </c>
      <c r="B496" s="10">
        <v>46384</v>
      </c>
      <c r="C496" s="12" t="str">
        <f>TEXT(tblTransaksi[[#This Row],[Tanggal]],"mmmm")</f>
        <v>December</v>
      </c>
      <c r="D496" s="1">
        <f>YEAR(tblTransaksi[[#This Row],[Tanggal]])</f>
        <v>2026</v>
      </c>
      <c r="E496" s="14">
        <f>MONTH(tblTransaksi[[#This Row],[Tanggal]])</f>
        <v>12</v>
      </c>
      <c r="F496" s="1" t="s">
        <v>26</v>
      </c>
      <c r="G496" s="1" t="str">
        <f>IFERROR(_xlfn.XLOOKUP(tblTransaksi[[#This Row],[Kode Produk]],Master_Data!$A$7:$A$25,Master_Data!$B$7:$B$25),"")</f>
        <v>Samsung Galaxy A36 5G</v>
      </c>
      <c r="H496" s="1" t="str">
        <f>IFERROR(_xlfn.XLOOKUP(tblTransaksi[[#This Row],[Kode Produk]],Master_Data!$A$7:$A$25,Master_Data!$C$7:$C$25),"")</f>
        <v>Mid-Range</v>
      </c>
      <c r="I496" s="1" t="s">
        <v>85</v>
      </c>
      <c r="J496" s="1" t="str">
        <f>IFERROR(_xlfn.XLOOKUP(tblTransaksi[[#This Row],[ID Sales]],Master_Data!$G$7:$G$16,Master_Data!$H$7:$H$16),"")</f>
        <v>Aulia Rahman</v>
      </c>
      <c r="K496" s="1" t="str">
        <f>IFERROR(_xlfn.XLOOKUP(tblTransaksi[[#This Row],[ID Sales]],Master_Data!$G$7:$G$16,Master_Data!$I$7:$I$16),"")</f>
        <v>Palembang</v>
      </c>
      <c r="L496" s="1">
        <v>2</v>
      </c>
      <c r="M496" s="5">
        <f>IFERROR(_xlfn.XLOOKUP(tblTransaksi[[#This Row],[Kode Produk]],Master_Data!$A$7:$A$25,Master_Data!$D$7:$D$25),"")</f>
        <v>5199000</v>
      </c>
      <c r="N496" s="11">
        <v>0.05</v>
      </c>
      <c r="O496" s="5">
        <f>IF(OR(tblTransaksi[[#This Row],[Qty]]="",tblTransaksi[[#This Row],[Harga Satuan]]=""),"",tblTransaksi[[#This Row],[Qty]]*tblTransaksi[[#This Row],[Harga Satuan]]*(1-tblTransaksi[[#This Row],[Diskon (%)]]))</f>
        <v>9878100</v>
      </c>
      <c r="P496" s="1" t="s">
        <v>17</v>
      </c>
    </row>
    <row r="497" spans="1:16" x14ac:dyDescent="0.25">
      <c r="A497" s="1" t="s">
        <v>94</v>
      </c>
      <c r="B497" s="10">
        <v>46386</v>
      </c>
      <c r="C497" s="12" t="str">
        <f>TEXT(tblTransaksi[[#This Row],[Tanggal]],"mmmm")</f>
        <v>December</v>
      </c>
      <c r="D497" s="1">
        <f>YEAR(tblTransaksi[[#This Row],[Tanggal]])</f>
        <v>2026</v>
      </c>
      <c r="E497" s="14">
        <f>MONTH(tblTransaksi[[#This Row],[Tanggal]])</f>
        <v>12</v>
      </c>
      <c r="F497" s="1" t="s">
        <v>40</v>
      </c>
      <c r="G497" s="1" t="str">
        <f>IFERROR(_xlfn.XLOOKUP(tblTransaksi[[#This Row],[Kode Produk]],Master_Data!$A$7:$A$25,Master_Data!$B$7:$B$25),"")</f>
        <v>OPPO Reno 14</v>
      </c>
      <c r="H497" s="1" t="str">
        <f>IFERROR(_xlfn.XLOOKUP(tblTransaksi[[#This Row],[Kode Produk]],Master_Data!$A$7:$A$25,Master_Data!$C$7:$C$25),"")</f>
        <v>Mid-Range</v>
      </c>
      <c r="I497" s="1" t="s">
        <v>72</v>
      </c>
      <c r="J497" s="1" t="str">
        <f>IFERROR(_xlfn.XLOOKUP(tblTransaksi[[#This Row],[ID Sales]],Master_Data!$G$7:$G$16,Master_Data!$H$7:$H$16),"")</f>
        <v>Kevin Wijaya</v>
      </c>
      <c r="K497" s="1" t="str">
        <f>IFERROR(_xlfn.XLOOKUP(tblTransaksi[[#This Row],[ID Sales]],Master_Data!$G$7:$G$16,Master_Data!$I$7:$I$16),"")</f>
        <v>Surabaya</v>
      </c>
      <c r="L497" s="1">
        <v>1</v>
      </c>
      <c r="M497" s="5">
        <f>IFERROR(_xlfn.XLOOKUP(tblTransaksi[[#This Row],[Kode Produk]],Master_Data!$A$7:$A$25,Master_Data!$D$7:$D$25),"")</f>
        <v>7499000</v>
      </c>
      <c r="N497" s="11">
        <v>0.1</v>
      </c>
      <c r="O497" s="5">
        <f>IF(OR(tblTransaksi[[#This Row],[Qty]]="",tblTransaksi[[#This Row],[Harga Satuan]]=""),"",tblTransaksi[[#This Row],[Qty]]*tblTransaksi[[#This Row],[Harga Satuan]]*(1-tblTransaksi[[#This Row],[Diskon (%)]]))</f>
        <v>6749100</v>
      </c>
      <c r="P497" s="1" t="s">
        <v>19</v>
      </c>
    </row>
    <row r="498" spans="1:16" x14ac:dyDescent="0.25">
      <c r="A498" s="1" t="s">
        <v>177</v>
      </c>
      <c r="B498" s="10">
        <v>46386</v>
      </c>
      <c r="C498" s="12" t="str">
        <f>TEXT(tblTransaksi[[#This Row],[Tanggal]],"mmmm")</f>
        <v>December</v>
      </c>
      <c r="D498" s="1">
        <f>YEAR(tblTransaksi[[#This Row],[Tanggal]])</f>
        <v>2026</v>
      </c>
      <c r="E498" s="14">
        <f>MONTH(tblTransaksi[[#This Row],[Tanggal]])</f>
        <v>12</v>
      </c>
      <c r="F498" s="1" t="s">
        <v>60</v>
      </c>
      <c r="G498" s="1" t="str">
        <f>IFERROR(_xlfn.XLOOKUP(tblTransaksi[[#This Row],[Kode Produk]],Master_Data!$A$7:$A$25,Master_Data!$B$7:$B$25),"")</f>
        <v>iPhone 16</v>
      </c>
      <c r="H498" s="1" t="str">
        <f>IFERROR(_xlfn.XLOOKUP(tblTransaksi[[#This Row],[Kode Produk]],Master_Data!$A$7:$A$25,Master_Data!$C$7:$C$25),"")</f>
        <v>Flagship</v>
      </c>
      <c r="I498" s="1" t="s">
        <v>65</v>
      </c>
      <c r="J498" s="1" t="str">
        <f>IFERROR(_xlfn.XLOOKUP(tblTransaksi[[#This Row],[ID Sales]],Master_Data!$G$7:$G$16,Master_Data!$H$7:$H$16),"")</f>
        <v>Rizky Ramadhan</v>
      </c>
      <c r="K498" s="1" t="str">
        <f>IFERROR(_xlfn.XLOOKUP(tblTransaksi[[#This Row],[ID Sales]],Master_Data!$G$7:$G$16,Master_Data!$I$7:$I$16),"")</f>
        <v>Jakarta</v>
      </c>
      <c r="L498" s="1">
        <v>2</v>
      </c>
      <c r="M498" s="5">
        <f>IFERROR(_xlfn.XLOOKUP(tblTransaksi[[#This Row],[Kode Produk]],Master_Data!$A$7:$A$25,Master_Data!$D$7:$D$25),"")</f>
        <v>14999000</v>
      </c>
      <c r="N498" s="11">
        <v>0.05</v>
      </c>
      <c r="O498" s="5">
        <f>IF(OR(tblTransaksi[[#This Row],[Qty]]="",tblTransaksi[[#This Row],[Harga Satuan]]=""),"",tblTransaksi[[#This Row],[Qty]]*tblTransaksi[[#This Row],[Harga Satuan]]*(1-tblTransaksi[[#This Row],[Diskon (%)]]))</f>
        <v>28498100</v>
      </c>
      <c r="P498" s="1" t="s">
        <v>18</v>
      </c>
    </row>
    <row r="499" spans="1:16" x14ac:dyDescent="0.25">
      <c r="A499" s="1" t="s">
        <v>149</v>
      </c>
      <c r="B499" s="10">
        <v>46387</v>
      </c>
      <c r="C499" s="12" t="str">
        <f>TEXT(tblTransaksi[[#This Row],[Tanggal]],"mmmm")</f>
        <v>December</v>
      </c>
      <c r="D499" s="1">
        <f>YEAR(tblTransaksi[[#This Row],[Tanggal]])</f>
        <v>2026</v>
      </c>
      <c r="E499" s="14">
        <f>MONTH(tblTransaksi[[#This Row],[Tanggal]])</f>
        <v>12</v>
      </c>
      <c r="F499" s="1" t="s">
        <v>33</v>
      </c>
      <c r="G499" s="1" t="str">
        <f>IFERROR(_xlfn.XLOOKUP(tblTransaksi[[#This Row],[Kode Produk]],Master_Data!$A$7:$A$25,Master_Data!$B$7:$B$25),"")</f>
        <v>Xiaomi Redmi Note 14</v>
      </c>
      <c r="H499" s="1" t="str">
        <f>IFERROR(_xlfn.XLOOKUP(tblTransaksi[[#This Row],[Kode Produk]],Master_Data!$A$7:$A$25,Master_Data!$C$7:$C$25),"")</f>
        <v>Mid-Range</v>
      </c>
      <c r="I499" s="1" t="s">
        <v>80</v>
      </c>
      <c r="J499" s="1" t="str">
        <f>IFERROR(_xlfn.XLOOKUP(tblTransaksi[[#This Row],[ID Sales]],Master_Data!$G$7:$G$16,Master_Data!$H$7:$H$16),"")</f>
        <v>Salsa Maharani</v>
      </c>
      <c r="K499" s="1" t="str">
        <f>IFERROR(_xlfn.XLOOKUP(tblTransaksi[[#This Row],[ID Sales]],Master_Data!$G$7:$G$16,Master_Data!$I$7:$I$16),"")</f>
        <v>Medan</v>
      </c>
      <c r="L499" s="1">
        <v>1</v>
      </c>
      <c r="M499" s="5">
        <f>IFERROR(_xlfn.XLOOKUP(tblTransaksi[[#This Row],[Kode Produk]],Master_Data!$A$7:$A$25,Master_Data!$D$7:$D$25),"")</f>
        <v>2799000</v>
      </c>
      <c r="N499" s="11">
        <v>0</v>
      </c>
      <c r="O499" s="5">
        <f>IF(OR(tblTransaksi[[#This Row],[Qty]]="",tblTransaksi[[#This Row],[Harga Satuan]]=""),"",tblTransaksi[[#This Row],[Qty]]*tblTransaksi[[#This Row],[Harga Satuan]]*(1-tblTransaksi[[#This Row],[Diskon (%)]]))</f>
        <v>2799000</v>
      </c>
      <c r="P499" s="1" t="s">
        <v>19</v>
      </c>
    </row>
    <row r="500" spans="1:16" x14ac:dyDescent="0.25">
      <c r="A500" s="1" t="s">
        <v>275</v>
      </c>
      <c r="B500" s="10">
        <v>46387</v>
      </c>
      <c r="C500" s="12" t="str">
        <f>TEXT(tblTransaksi[[#This Row],[Tanggal]],"mmmm")</f>
        <v>December</v>
      </c>
      <c r="D500" s="1">
        <f>YEAR(tblTransaksi[[#This Row],[Tanggal]])</f>
        <v>2026</v>
      </c>
      <c r="E500" s="14">
        <f>MONTH(tblTransaksi[[#This Row],[Tanggal]])</f>
        <v>12</v>
      </c>
      <c r="F500" s="1" t="s">
        <v>33</v>
      </c>
      <c r="G500" s="1" t="str">
        <f>IFERROR(_xlfn.XLOOKUP(tblTransaksi[[#This Row],[Kode Produk]],Master_Data!$A$7:$A$25,Master_Data!$B$7:$B$25),"")</f>
        <v>Xiaomi Redmi Note 14</v>
      </c>
      <c r="H500" s="1" t="str">
        <f>IFERROR(_xlfn.XLOOKUP(tblTransaksi[[#This Row],[Kode Produk]],Master_Data!$A$7:$A$25,Master_Data!$C$7:$C$25),"")</f>
        <v>Mid-Range</v>
      </c>
      <c r="I500" s="1" t="s">
        <v>77</v>
      </c>
      <c r="J500" s="1" t="str">
        <f>IFERROR(_xlfn.XLOOKUP(tblTransaksi[[#This Row],[ID Sales]],Master_Data!$G$7:$G$16,Master_Data!$H$7:$H$16),"")</f>
        <v>Nadia Putri</v>
      </c>
      <c r="K500" s="1" t="str">
        <f>IFERROR(_xlfn.XLOOKUP(tblTransaksi[[#This Row],[ID Sales]],Master_Data!$G$7:$G$16,Master_Data!$I$7:$I$16),"")</f>
        <v>Medan</v>
      </c>
      <c r="L500" s="1">
        <v>1</v>
      </c>
      <c r="M500" s="5">
        <f>IFERROR(_xlfn.XLOOKUP(tblTransaksi[[#This Row],[Kode Produk]],Master_Data!$A$7:$A$25,Master_Data!$D$7:$D$25),"")</f>
        <v>2799000</v>
      </c>
      <c r="N500" s="11">
        <v>0.05</v>
      </c>
      <c r="O500" s="5">
        <f>IF(OR(tblTransaksi[[#This Row],[Qty]]="",tblTransaksi[[#This Row],[Harga Satuan]]=""),"",tblTransaksi[[#This Row],[Qty]]*tblTransaksi[[#This Row],[Harga Satuan]]*(1-tblTransaksi[[#This Row],[Diskon (%)]]))</f>
        <v>2659050</v>
      </c>
      <c r="P500" s="1" t="s">
        <v>18</v>
      </c>
    </row>
    <row r="501" spans="1:16" x14ac:dyDescent="0.25">
      <c r="A501" s="1" t="s">
        <v>462</v>
      </c>
      <c r="B501" s="10">
        <v>46387</v>
      </c>
      <c r="C501" s="12" t="str">
        <f>TEXT(tblTransaksi[[#This Row],[Tanggal]],"mmmm")</f>
        <v>December</v>
      </c>
      <c r="D501" s="1">
        <f>YEAR(tblTransaksi[[#This Row],[Tanggal]])</f>
        <v>2026</v>
      </c>
      <c r="E501" s="14">
        <f>MONTH(tblTransaksi[[#This Row],[Tanggal]])</f>
        <v>12</v>
      </c>
      <c r="F501" s="1" t="s">
        <v>58</v>
      </c>
      <c r="G501" s="1" t="str">
        <f>IFERROR(_xlfn.XLOOKUP(tblTransaksi[[#This Row],[Kode Produk]],Master_Data!$A$7:$A$25,Master_Data!$B$7:$B$25),"")</f>
        <v>iPhone 15</v>
      </c>
      <c r="H501" s="1" t="str">
        <f>IFERROR(_xlfn.XLOOKUP(tblTransaksi[[#This Row],[Kode Produk]],Master_Data!$A$7:$A$25,Master_Data!$C$7:$C$25),"")</f>
        <v>Flagship</v>
      </c>
      <c r="I501" s="1" t="s">
        <v>70</v>
      </c>
      <c r="J501" s="1" t="str">
        <f>IFERROR(_xlfn.XLOOKUP(tblTransaksi[[#This Row],[ID Sales]],Master_Data!$G$7:$G$16,Master_Data!$H$7:$H$16),"")</f>
        <v>Fajar Nugroho</v>
      </c>
      <c r="K501" s="1" t="str">
        <f>IFERROR(_xlfn.XLOOKUP(tblTransaksi[[#This Row],[ID Sales]],Master_Data!$G$7:$G$16,Master_Data!$I$7:$I$16),"")</f>
        <v>Bandung</v>
      </c>
      <c r="L501" s="1">
        <v>2</v>
      </c>
      <c r="M501" s="5">
        <f>IFERROR(_xlfn.XLOOKUP(tblTransaksi[[#This Row],[Kode Produk]],Master_Data!$A$7:$A$25,Master_Data!$D$7:$D$25),"")</f>
        <v>12499000</v>
      </c>
      <c r="N501" s="11">
        <v>0</v>
      </c>
      <c r="O501" s="5">
        <f>IF(OR(tblTransaksi[[#This Row],[Qty]]="",tblTransaksi[[#This Row],[Harga Satuan]]=""),"",tblTransaksi[[#This Row],[Qty]]*tblTransaksi[[#This Row],[Harga Satuan]]*(1-tblTransaksi[[#This Row],[Diskon (%)]]))</f>
        <v>24998000</v>
      </c>
      <c r="P501" s="1" t="s">
        <v>19</v>
      </c>
    </row>
  </sheetData>
  <sortState xmlns:xlrd2="http://schemas.microsoft.com/office/spreadsheetml/2017/richdata2" ref="A502:B1499">
    <sortCondition ref="B502:B1499"/>
  </sortState>
  <phoneticPr fontId="3"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40E82AC6-36A2-42B5-8264-92AD9BB4019B}">
          <x14:formula1>
            <xm:f>Master_Data!$A$7:$A$25</xm:f>
          </x14:formula1>
          <xm:sqref>F2:F1048576</xm:sqref>
        </x14:dataValidation>
        <x14:dataValidation type="list" allowBlank="1" showInputMessage="1" showErrorMessage="1" xr:uid="{BA1F2165-6A05-4043-B7AF-F9FD75D20954}">
          <x14:formula1>
            <xm:f>Master_Data!$G$7:$G$16</xm:f>
          </x14:formula1>
          <xm:sqref>I2:I1048576</xm:sqref>
        </x14:dataValidation>
        <x14:dataValidation type="list" allowBlank="1" showInputMessage="1" showErrorMessage="1" xr:uid="{4F3AAEB3-1ACC-4A3D-B612-79CF820B52E1}">
          <x14:formula1>
            <xm:f>Master_Data!$L$7:$L$10</xm:f>
          </x14:formula1>
          <xm:sqref>P2:P1048576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E0780-1C2C-4087-8D4B-9A703B072ACC}">
  <dimension ref="A1:O25"/>
  <sheetViews>
    <sheetView workbookViewId="0"/>
  </sheetViews>
  <sheetFormatPr defaultRowHeight="15" x14ac:dyDescent="0.25"/>
  <cols>
    <col min="1" max="1" width="19.42578125" customWidth="1"/>
    <col min="2" max="2" width="22.140625" customWidth="1"/>
    <col min="3" max="3" width="20.5703125" customWidth="1"/>
    <col min="4" max="4" width="19.42578125" style="5" customWidth="1"/>
    <col min="7" max="7" width="14.42578125" customWidth="1"/>
    <col min="8" max="8" width="18.5703125" customWidth="1"/>
    <col min="9" max="9" width="16.140625" customWidth="1"/>
    <col min="12" max="12" width="19.28515625" bestFit="1" customWidth="1"/>
    <col min="13" max="15" width="10.42578125" customWidth="1"/>
  </cols>
  <sheetData>
    <row r="1" spans="1:15" x14ac:dyDescent="0.25">
      <c r="D1"/>
    </row>
    <row r="2" spans="1:15" x14ac:dyDescent="0.25">
      <c r="D2"/>
    </row>
    <row r="3" spans="1:15" x14ac:dyDescent="0.25">
      <c r="D3"/>
    </row>
    <row r="4" spans="1:15" x14ac:dyDescent="0.25">
      <c r="A4" s="3" t="s">
        <v>10</v>
      </c>
      <c r="B4" s="4"/>
      <c r="C4" s="4"/>
      <c r="D4" s="4"/>
      <c r="G4" s="3" t="s">
        <v>13</v>
      </c>
      <c r="H4" s="4"/>
      <c r="I4" s="4"/>
      <c r="L4" s="7" t="s">
        <v>16</v>
      </c>
      <c r="M4" s="8"/>
      <c r="N4" s="8"/>
      <c r="O4" s="4"/>
    </row>
    <row r="5" spans="1:15" x14ac:dyDescent="0.25">
      <c r="D5"/>
    </row>
    <row r="6" spans="1:15" s="2" customFormat="1" x14ac:dyDescent="0.25">
      <c r="A6" s="6" t="s">
        <v>11</v>
      </c>
      <c r="B6" s="6" t="s">
        <v>2</v>
      </c>
      <c r="C6" s="6" t="s">
        <v>3</v>
      </c>
      <c r="D6" s="6" t="s">
        <v>12</v>
      </c>
      <c r="G6" s="6" t="s">
        <v>14</v>
      </c>
      <c r="H6" s="6" t="s">
        <v>15</v>
      </c>
      <c r="I6" s="6" t="s">
        <v>4</v>
      </c>
      <c r="L6" s="6" t="s">
        <v>9</v>
      </c>
      <c r="M6" s="6"/>
      <c r="N6" s="6"/>
      <c r="O6" s="6"/>
    </row>
    <row r="7" spans="1:15" x14ac:dyDescent="0.25">
      <c r="A7" t="s">
        <v>21</v>
      </c>
      <c r="B7" t="s">
        <v>20</v>
      </c>
      <c r="C7" t="s">
        <v>22</v>
      </c>
      <c r="D7" s="5">
        <v>1699000</v>
      </c>
      <c r="G7" t="s">
        <v>62</v>
      </c>
      <c r="H7" t="s">
        <v>63</v>
      </c>
      <c r="I7" t="s">
        <v>64</v>
      </c>
      <c r="L7" t="s">
        <v>87</v>
      </c>
    </row>
    <row r="8" spans="1:15" x14ac:dyDescent="0.25">
      <c r="A8" t="s">
        <v>23</v>
      </c>
      <c r="B8" t="s">
        <v>24</v>
      </c>
      <c r="C8" t="s">
        <v>25</v>
      </c>
      <c r="D8" s="5">
        <v>3199000</v>
      </c>
      <c r="G8" t="s">
        <v>65</v>
      </c>
      <c r="H8" t="s">
        <v>66</v>
      </c>
      <c r="I8" t="s">
        <v>64</v>
      </c>
      <c r="L8" t="s">
        <v>17</v>
      </c>
    </row>
    <row r="9" spans="1:15" x14ac:dyDescent="0.25">
      <c r="A9" t="s">
        <v>26</v>
      </c>
      <c r="B9" t="s">
        <v>27</v>
      </c>
      <c r="C9" t="s">
        <v>25</v>
      </c>
      <c r="D9" s="5">
        <v>5199000</v>
      </c>
      <c r="G9" t="s">
        <v>67</v>
      </c>
      <c r="H9" t="s">
        <v>68</v>
      </c>
      <c r="I9" t="s">
        <v>69</v>
      </c>
      <c r="L9" t="s">
        <v>18</v>
      </c>
    </row>
    <row r="10" spans="1:15" x14ac:dyDescent="0.25">
      <c r="A10" t="s">
        <v>28</v>
      </c>
      <c r="B10" t="s">
        <v>29</v>
      </c>
      <c r="C10" t="s">
        <v>30</v>
      </c>
      <c r="D10" s="5">
        <v>14999000</v>
      </c>
      <c r="G10" t="s">
        <v>70</v>
      </c>
      <c r="H10" t="s">
        <v>71</v>
      </c>
      <c r="I10" t="s">
        <v>69</v>
      </c>
      <c r="L10" t="s">
        <v>19</v>
      </c>
    </row>
    <row r="11" spans="1:15" x14ac:dyDescent="0.25">
      <c r="A11" t="s">
        <v>31</v>
      </c>
      <c r="B11" t="s">
        <v>32</v>
      </c>
      <c r="C11" t="s">
        <v>22</v>
      </c>
      <c r="D11" s="5">
        <v>1499000</v>
      </c>
      <c r="G11" t="s">
        <v>72</v>
      </c>
      <c r="H11" t="s">
        <v>73</v>
      </c>
      <c r="I11" t="s">
        <v>74</v>
      </c>
    </row>
    <row r="12" spans="1:15" x14ac:dyDescent="0.25">
      <c r="A12" t="s">
        <v>33</v>
      </c>
      <c r="B12" t="s">
        <v>34</v>
      </c>
      <c r="C12" t="s">
        <v>25</v>
      </c>
      <c r="D12" s="5">
        <v>2799000</v>
      </c>
      <c r="G12" t="s">
        <v>75</v>
      </c>
      <c r="H12" t="s">
        <v>76</v>
      </c>
      <c r="I12" t="s">
        <v>74</v>
      </c>
    </row>
    <row r="13" spans="1:15" x14ac:dyDescent="0.25">
      <c r="A13" t="s">
        <v>35</v>
      </c>
      <c r="B13" t="s">
        <v>36</v>
      </c>
      <c r="C13" t="s">
        <v>37</v>
      </c>
      <c r="D13" s="5">
        <v>6499000</v>
      </c>
      <c r="G13" t="s">
        <v>77</v>
      </c>
      <c r="H13" t="s">
        <v>78</v>
      </c>
      <c r="I13" t="s">
        <v>79</v>
      </c>
    </row>
    <row r="14" spans="1:15" x14ac:dyDescent="0.25">
      <c r="A14" t="s">
        <v>38</v>
      </c>
      <c r="B14" t="s">
        <v>39</v>
      </c>
      <c r="C14" t="s">
        <v>22</v>
      </c>
      <c r="D14" s="5">
        <v>2499000</v>
      </c>
      <c r="G14" t="s">
        <v>80</v>
      </c>
      <c r="H14" t="s">
        <v>81</v>
      </c>
      <c r="I14" t="s">
        <v>79</v>
      </c>
    </row>
    <row r="15" spans="1:15" x14ac:dyDescent="0.25">
      <c r="A15" t="s">
        <v>40</v>
      </c>
      <c r="B15" t="s">
        <v>41</v>
      </c>
      <c r="C15" t="s">
        <v>25</v>
      </c>
      <c r="D15" s="5">
        <v>7499000</v>
      </c>
      <c r="G15" t="s">
        <v>82</v>
      </c>
      <c r="H15" t="s">
        <v>83</v>
      </c>
      <c r="I15" t="s">
        <v>84</v>
      </c>
    </row>
    <row r="16" spans="1:15" x14ac:dyDescent="0.25">
      <c r="A16" t="s">
        <v>42</v>
      </c>
      <c r="B16" t="s">
        <v>43</v>
      </c>
      <c r="C16" t="s">
        <v>30</v>
      </c>
      <c r="D16" s="5">
        <v>13999000</v>
      </c>
      <c r="G16" t="s">
        <v>85</v>
      </c>
      <c r="H16" t="s">
        <v>86</v>
      </c>
      <c r="I16" t="s">
        <v>84</v>
      </c>
    </row>
    <row r="17" spans="1:4" x14ac:dyDescent="0.25">
      <c r="A17" t="s">
        <v>44</v>
      </c>
      <c r="B17" t="s">
        <v>45</v>
      </c>
      <c r="C17" t="s">
        <v>22</v>
      </c>
      <c r="D17" s="5">
        <v>2399000</v>
      </c>
    </row>
    <row r="18" spans="1:4" x14ac:dyDescent="0.25">
      <c r="A18" t="s">
        <v>46</v>
      </c>
      <c r="B18" t="s">
        <v>47</v>
      </c>
      <c r="C18" t="s">
        <v>25</v>
      </c>
      <c r="D18" s="5">
        <v>6999000</v>
      </c>
    </row>
    <row r="19" spans="1:4" x14ac:dyDescent="0.25">
      <c r="A19" t="s">
        <v>48</v>
      </c>
      <c r="B19" t="s">
        <v>49</v>
      </c>
      <c r="C19" t="s">
        <v>22</v>
      </c>
      <c r="D19" s="5">
        <v>2299000</v>
      </c>
    </row>
    <row r="20" spans="1:4" x14ac:dyDescent="0.25">
      <c r="A20" t="s">
        <v>50</v>
      </c>
      <c r="B20" t="s">
        <v>51</v>
      </c>
      <c r="C20" t="s">
        <v>25</v>
      </c>
      <c r="D20" s="5">
        <v>5499000</v>
      </c>
    </row>
    <row r="21" spans="1:4" x14ac:dyDescent="0.25">
      <c r="A21" t="s">
        <v>52</v>
      </c>
      <c r="B21" t="s">
        <v>53</v>
      </c>
      <c r="C21" t="s">
        <v>22</v>
      </c>
      <c r="D21" s="5">
        <v>1699000</v>
      </c>
    </row>
    <row r="22" spans="1:4" x14ac:dyDescent="0.25">
      <c r="A22" t="s">
        <v>54</v>
      </c>
      <c r="B22" t="s">
        <v>55</v>
      </c>
      <c r="C22" t="s">
        <v>25</v>
      </c>
      <c r="D22" s="5">
        <v>3199000</v>
      </c>
    </row>
    <row r="23" spans="1:4" x14ac:dyDescent="0.25">
      <c r="A23" t="s">
        <v>56</v>
      </c>
      <c r="B23" t="s">
        <v>57</v>
      </c>
      <c r="C23" t="s">
        <v>37</v>
      </c>
      <c r="D23" s="5">
        <v>8499000</v>
      </c>
    </row>
    <row r="24" spans="1:4" x14ac:dyDescent="0.25">
      <c r="A24" t="s">
        <v>58</v>
      </c>
      <c r="B24" t="s">
        <v>59</v>
      </c>
      <c r="C24" t="s">
        <v>30</v>
      </c>
      <c r="D24" s="5">
        <v>12499000</v>
      </c>
    </row>
    <row r="25" spans="1:4" x14ac:dyDescent="0.25">
      <c r="A25" t="s">
        <v>60</v>
      </c>
      <c r="B25" t="s">
        <v>61</v>
      </c>
      <c r="C25" t="s">
        <v>30</v>
      </c>
      <c r="D25" s="5">
        <v>14999000</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B12C5-91A3-49CE-88B3-DAE030EA5B33}">
  <dimension ref="A3:AM20"/>
  <sheetViews>
    <sheetView topLeftCell="Z1" workbookViewId="0">
      <selection activeCell="AB22" sqref="AB22"/>
    </sheetView>
  </sheetViews>
  <sheetFormatPr defaultRowHeight="15" x14ac:dyDescent="0.25"/>
  <cols>
    <col min="1" max="1" width="21.85546875" bestFit="1" customWidth="1"/>
    <col min="3" max="3" width="20.42578125" bestFit="1" customWidth="1"/>
    <col min="5" max="5" width="10.85546875" bestFit="1" customWidth="1"/>
    <col min="7" max="7" width="25" bestFit="1" customWidth="1"/>
    <col min="9" max="9" width="20.85546875" bestFit="1" customWidth="1"/>
    <col min="11" max="11" width="13.42578125" bestFit="1" customWidth="1"/>
    <col min="12" max="12" width="21.85546875" bestFit="1" customWidth="1"/>
    <col min="14" max="14" width="16.28515625" bestFit="1" customWidth="1"/>
    <col min="15" max="15" width="21.85546875" bestFit="1" customWidth="1"/>
    <col min="17" max="17" width="13.42578125" bestFit="1" customWidth="1"/>
    <col min="18" max="18" width="21.85546875" bestFit="1" customWidth="1"/>
    <col min="20" max="20" width="15.7109375" bestFit="1" customWidth="1"/>
    <col min="21" max="21" width="21.85546875" bestFit="1" customWidth="1"/>
    <col min="23" max="23" width="19.140625" bestFit="1" customWidth="1"/>
    <col min="24" max="24" width="21.85546875" bestFit="1" customWidth="1"/>
    <col min="26" max="26" width="13.42578125" bestFit="1" customWidth="1"/>
    <col min="27" max="27" width="21.85546875" bestFit="1" customWidth="1"/>
    <col min="29" max="29" width="19.140625" bestFit="1" customWidth="1"/>
    <col min="30" max="30" width="21.85546875" bestFit="1" customWidth="1"/>
    <col min="32" max="32" width="15" bestFit="1" customWidth="1"/>
    <col min="33" max="33" width="21.85546875" bestFit="1" customWidth="1"/>
    <col min="35" max="35" width="13.42578125" bestFit="1" customWidth="1"/>
    <col min="36" max="36" width="21.85546875" bestFit="1" customWidth="1"/>
    <col min="38" max="38" width="13.42578125" bestFit="1" customWidth="1"/>
    <col min="39" max="39" width="21.85546875" bestFit="1" customWidth="1"/>
  </cols>
  <sheetData>
    <row r="3" spans="1:39" x14ac:dyDescent="0.25">
      <c r="A3" s="2" t="s">
        <v>594</v>
      </c>
      <c r="C3" s="2" t="s">
        <v>596</v>
      </c>
      <c r="E3" s="2" t="s">
        <v>600</v>
      </c>
      <c r="G3" s="2" t="s">
        <v>599</v>
      </c>
      <c r="I3" s="2" t="s">
        <v>602</v>
      </c>
      <c r="K3" s="2" t="s">
        <v>604</v>
      </c>
      <c r="N3" s="2" t="s">
        <v>618</v>
      </c>
      <c r="Q3" s="2" t="s">
        <v>619</v>
      </c>
      <c r="T3" s="2" t="s">
        <v>620</v>
      </c>
      <c r="W3" s="2" t="s">
        <v>621</v>
      </c>
      <c r="Z3" s="2" t="s">
        <v>622</v>
      </c>
      <c r="AC3" s="2" t="s">
        <v>623</v>
      </c>
      <c r="AF3" s="2" t="s">
        <v>626</v>
      </c>
      <c r="AI3" s="2" t="s">
        <v>625</v>
      </c>
      <c r="AL3" s="2" t="s">
        <v>627</v>
      </c>
    </row>
    <row r="7" spans="1:39" x14ac:dyDescent="0.25">
      <c r="A7" t="s">
        <v>595</v>
      </c>
      <c r="C7" t="s">
        <v>597</v>
      </c>
      <c r="E7" t="s">
        <v>598</v>
      </c>
      <c r="G7" t="s">
        <v>601</v>
      </c>
      <c r="I7" t="s">
        <v>603</v>
      </c>
      <c r="K7" s="22" t="s">
        <v>605</v>
      </c>
      <c r="L7" t="s">
        <v>595</v>
      </c>
      <c r="N7" s="22" t="s">
        <v>605</v>
      </c>
      <c r="O7" t="s">
        <v>595</v>
      </c>
      <c r="Q7" s="22" t="s">
        <v>605</v>
      </c>
      <c r="R7" t="s">
        <v>595</v>
      </c>
      <c r="T7" s="22" t="s">
        <v>605</v>
      </c>
      <c r="U7" t="s">
        <v>595</v>
      </c>
      <c r="W7" s="22" t="s">
        <v>605</v>
      </c>
      <c r="X7" t="s">
        <v>595</v>
      </c>
      <c r="Z7" s="22" t="s">
        <v>605</v>
      </c>
      <c r="AA7" t="s">
        <v>595</v>
      </c>
      <c r="AC7" s="22" t="s">
        <v>605</v>
      </c>
      <c r="AD7" t="s">
        <v>595</v>
      </c>
      <c r="AF7" s="22" t="s">
        <v>605</v>
      </c>
      <c r="AG7" t="s">
        <v>595</v>
      </c>
      <c r="AI7" s="22" t="s">
        <v>605</v>
      </c>
      <c r="AJ7" t="s">
        <v>595</v>
      </c>
      <c r="AL7" s="22" t="s">
        <v>605</v>
      </c>
      <c r="AM7" t="s">
        <v>595</v>
      </c>
    </row>
    <row r="8" spans="1:39" x14ac:dyDescent="0.25">
      <c r="A8" s="21">
        <v>6087042750</v>
      </c>
      <c r="C8" s="13">
        <v>500</v>
      </c>
      <c r="E8" s="13">
        <v>1054</v>
      </c>
      <c r="G8" s="21">
        <v>12174085.5</v>
      </c>
      <c r="I8" s="9">
        <v>4.8800000000000184E-2</v>
      </c>
      <c r="K8" s="23" t="s">
        <v>606</v>
      </c>
      <c r="L8" s="24">
        <v>452190250</v>
      </c>
      <c r="N8" s="23" t="s">
        <v>22</v>
      </c>
      <c r="O8" s="24">
        <v>651670050</v>
      </c>
      <c r="Q8" s="23" t="s">
        <v>69</v>
      </c>
      <c r="R8" s="24">
        <v>1135507300</v>
      </c>
      <c r="T8" s="23" t="s">
        <v>63</v>
      </c>
      <c r="U8" s="24">
        <v>715009800</v>
      </c>
      <c r="W8" s="23" t="s">
        <v>29</v>
      </c>
      <c r="X8" s="24">
        <v>801696550</v>
      </c>
      <c r="Z8" s="23" t="s">
        <v>17</v>
      </c>
      <c r="AA8" s="21">
        <v>1501647350</v>
      </c>
      <c r="AC8" s="23" t="s">
        <v>29</v>
      </c>
      <c r="AD8" s="21">
        <v>801696550</v>
      </c>
      <c r="AF8" s="23" t="s">
        <v>81</v>
      </c>
      <c r="AG8" s="21">
        <v>741953850</v>
      </c>
      <c r="AI8" s="23" t="s">
        <v>69</v>
      </c>
      <c r="AJ8" s="21">
        <v>1135507300</v>
      </c>
      <c r="AL8" s="25" t="s">
        <v>606</v>
      </c>
      <c r="AM8" s="21">
        <v>452190250</v>
      </c>
    </row>
    <row r="9" spans="1:39" x14ac:dyDescent="0.25">
      <c r="K9" s="23" t="s">
        <v>607</v>
      </c>
      <c r="L9" s="24">
        <v>265929150</v>
      </c>
      <c r="N9" s="23" t="s">
        <v>30</v>
      </c>
      <c r="O9" s="24">
        <v>2857023050</v>
      </c>
      <c r="Q9" s="23" t="s">
        <v>64</v>
      </c>
      <c r="R9" s="24">
        <v>1271810050</v>
      </c>
      <c r="T9" s="23" t="s">
        <v>76</v>
      </c>
      <c r="U9" s="24">
        <v>570561900</v>
      </c>
      <c r="W9" s="23" t="s">
        <v>61</v>
      </c>
      <c r="X9" s="24">
        <v>755199650</v>
      </c>
      <c r="Z9" s="23" t="s">
        <v>18</v>
      </c>
      <c r="AA9" s="21">
        <v>1815559600</v>
      </c>
      <c r="AI9" s="23" t="s">
        <v>64</v>
      </c>
      <c r="AJ9" s="21">
        <v>1271810050</v>
      </c>
      <c r="AL9" s="25" t="s">
        <v>607</v>
      </c>
      <c r="AM9" s="21">
        <v>265929150</v>
      </c>
    </row>
    <row r="10" spans="1:39" x14ac:dyDescent="0.25">
      <c r="K10" s="23" t="s">
        <v>608</v>
      </c>
      <c r="L10" s="24">
        <v>774308400</v>
      </c>
      <c r="N10" s="23" t="s">
        <v>25</v>
      </c>
      <c r="O10" s="24">
        <v>1787782600</v>
      </c>
      <c r="Q10" s="23" t="s">
        <v>79</v>
      </c>
      <c r="R10" s="24">
        <v>1246619200</v>
      </c>
      <c r="T10" s="23" t="s">
        <v>86</v>
      </c>
      <c r="U10" s="24">
        <v>670861350</v>
      </c>
      <c r="W10" s="23" t="s">
        <v>43</v>
      </c>
      <c r="X10" s="24">
        <v>684551100</v>
      </c>
      <c r="Z10" s="23" t="s">
        <v>19</v>
      </c>
      <c r="AA10" s="21">
        <v>1361560550</v>
      </c>
      <c r="AI10" s="23" t="s">
        <v>79</v>
      </c>
      <c r="AJ10" s="21">
        <v>1246619200</v>
      </c>
      <c r="AL10" s="25" t="s">
        <v>608</v>
      </c>
      <c r="AM10" s="21">
        <v>774308400</v>
      </c>
    </row>
    <row r="11" spans="1:39" x14ac:dyDescent="0.25">
      <c r="K11" s="23" t="s">
        <v>609</v>
      </c>
      <c r="L11" s="24">
        <v>515697550</v>
      </c>
      <c r="N11" s="23" t="s">
        <v>37</v>
      </c>
      <c r="O11" s="24">
        <v>790567050</v>
      </c>
      <c r="Q11" s="23" t="s">
        <v>84</v>
      </c>
      <c r="R11" s="24">
        <v>1249557750</v>
      </c>
      <c r="T11" s="23" t="s">
        <v>68</v>
      </c>
      <c r="U11" s="24">
        <v>462040450</v>
      </c>
      <c r="W11" s="23" t="s">
        <v>59</v>
      </c>
      <c r="X11" s="24">
        <v>615575750</v>
      </c>
      <c r="Z11" s="23" t="s">
        <v>87</v>
      </c>
      <c r="AA11" s="21">
        <v>1408275250</v>
      </c>
      <c r="AI11" s="23" t="s">
        <v>84</v>
      </c>
      <c r="AJ11" s="21">
        <v>1249557750</v>
      </c>
      <c r="AL11" s="25" t="s">
        <v>609</v>
      </c>
      <c r="AM11" s="21">
        <v>515697550</v>
      </c>
    </row>
    <row r="12" spans="1:39" x14ac:dyDescent="0.25">
      <c r="K12" s="23" t="s">
        <v>610</v>
      </c>
      <c r="L12" s="24">
        <v>295963550</v>
      </c>
      <c r="Q12" s="23" t="s">
        <v>74</v>
      </c>
      <c r="R12" s="24">
        <v>1183548450</v>
      </c>
      <c r="T12" s="23" t="s">
        <v>71</v>
      </c>
      <c r="U12" s="24">
        <v>673466850</v>
      </c>
      <c r="W12" s="23" t="s">
        <v>41</v>
      </c>
      <c r="X12" s="24">
        <v>490059650</v>
      </c>
      <c r="AI12" s="23" t="s">
        <v>74</v>
      </c>
      <c r="AJ12" s="21">
        <v>1183548450</v>
      </c>
      <c r="AL12" s="25" t="s">
        <v>610</v>
      </c>
      <c r="AM12" s="21">
        <v>295963550</v>
      </c>
    </row>
    <row r="13" spans="1:39" x14ac:dyDescent="0.25">
      <c r="K13" s="23" t="s">
        <v>611</v>
      </c>
      <c r="L13" s="24">
        <v>643045550</v>
      </c>
      <c r="T13" s="23" t="s">
        <v>73</v>
      </c>
      <c r="U13" s="24">
        <v>612986550</v>
      </c>
      <c r="AL13" s="25" t="s">
        <v>611</v>
      </c>
      <c r="AM13" s="21">
        <v>643045550</v>
      </c>
    </row>
    <row r="14" spans="1:39" x14ac:dyDescent="0.25">
      <c r="K14" s="23" t="s">
        <v>612</v>
      </c>
      <c r="L14" s="24">
        <v>451065250</v>
      </c>
      <c r="T14" s="23" t="s">
        <v>78</v>
      </c>
      <c r="U14" s="24">
        <v>504665350</v>
      </c>
      <c r="AL14" s="25" t="s">
        <v>612</v>
      </c>
      <c r="AM14" s="21">
        <v>451065250</v>
      </c>
    </row>
    <row r="15" spans="1:39" x14ac:dyDescent="0.25">
      <c r="K15" s="23" t="s">
        <v>613</v>
      </c>
      <c r="L15" s="24">
        <v>657124800</v>
      </c>
      <c r="T15" s="23" t="s">
        <v>83</v>
      </c>
      <c r="U15" s="24">
        <v>578696400</v>
      </c>
      <c r="AL15" s="25" t="s">
        <v>613</v>
      </c>
      <c r="AM15" s="21">
        <v>657124800</v>
      </c>
    </row>
    <row r="16" spans="1:39" x14ac:dyDescent="0.25">
      <c r="K16" s="23" t="s">
        <v>614</v>
      </c>
      <c r="L16" s="24">
        <v>491864400</v>
      </c>
      <c r="T16" s="23" t="s">
        <v>66</v>
      </c>
      <c r="U16" s="24">
        <v>556800250</v>
      </c>
      <c r="AL16" s="25" t="s">
        <v>614</v>
      </c>
      <c r="AM16" s="21">
        <v>491864400</v>
      </c>
    </row>
    <row r="17" spans="11:39" x14ac:dyDescent="0.25">
      <c r="K17" s="23" t="s">
        <v>615</v>
      </c>
      <c r="L17" s="24">
        <v>609820000</v>
      </c>
      <c r="T17" s="23" t="s">
        <v>81</v>
      </c>
      <c r="U17" s="24">
        <v>741953850</v>
      </c>
      <c r="AL17" s="25" t="s">
        <v>615</v>
      </c>
      <c r="AM17" s="21">
        <v>609820000</v>
      </c>
    </row>
    <row r="18" spans="11:39" x14ac:dyDescent="0.25">
      <c r="K18" s="23" t="s">
        <v>616</v>
      </c>
      <c r="L18" s="24">
        <v>431955900</v>
      </c>
      <c r="AL18" s="25" t="s">
        <v>616</v>
      </c>
      <c r="AM18" s="21">
        <v>431955900</v>
      </c>
    </row>
    <row r="19" spans="11:39" x14ac:dyDescent="0.25">
      <c r="K19" s="23" t="s">
        <v>617</v>
      </c>
      <c r="L19" s="24">
        <v>498077950</v>
      </c>
      <c r="AL19" s="25" t="s">
        <v>617</v>
      </c>
      <c r="AM19" s="21">
        <v>498077950</v>
      </c>
    </row>
    <row r="20" spans="11:39" x14ac:dyDescent="0.25">
      <c r="AM20" s="2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9B8EB-672E-4006-8EA2-1C01D2D510B6}">
  <dimension ref="A1:AC2"/>
  <sheetViews>
    <sheetView showGridLines="0" zoomScaleNormal="100" workbookViewId="0">
      <selection activeCell="S38" sqref="S38"/>
    </sheetView>
  </sheetViews>
  <sheetFormatPr defaultRowHeight="15" x14ac:dyDescent="0.25"/>
  <sheetData>
    <row r="1" spans="1:29" ht="36" x14ac:dyDescent="0.55000000000000004">
      <c r="A1" s="20" t="s">
        <v>592</v>
      </c>
      <c r="B1" s="15"/>
      <c r="C1" s="15"/>
      <c r="D1" s="15"/>
      <c r="E1" s="15"/>
      <c r="F1" s="15"/>
      <c r="G1" s="15"/>
      <c r="H1" s="15"/>
      <c r="I1" s="15"/>
      <c r="J1" s="18"/>
      <c r="K1" s="18"/>
      <c r="L1" s="18"/>
      <c r="M1" s="18"/>
      <c r="N1" s="18"/>
      <c r="O1" s="18"/>
      <c r="P1" s="18"/>
      <c r="Q1" s="18"/>
      <c r="R1" s="18"/>
      <c r="S1" s="18"/>
      <c r="T1" s="18"/>
      <c r="U1" s="18"/>
      <c r="V1" s="15"/>
      <c r="W1" s="15"/>
      <c r="X1" s="15"/>
      <c r="Y1" s="15"/>
      <c r="Z1" s="15"/>
      <c r="AA1" s="15"/>
      <c r="AB1" s="15"/>
      <c r="AC1" s="15"/>
    </row>
    <row r="2" spans="1:29" ht="24" x14ac:dyDescent="0.4">
      <c r="A2" s="16" t="s">
        <v>593</v>
      </c>
      <c r="B2" s="17"/>
      <c r="C2" s="17"/>
      <c r="D2" s="17"/>
      <c r="E2" s="17"/>
      <c r="F2" s="4"/>
      <c r="G2" s="17"/>
      <c r="H2" s="17"/>
      <c r="I2" s="17"/>
      <c r="J2" s="19"/>
      <c r="K2" s="19"/>
      <c r="L2" s="19"/>
      <c r="M2" s="19"/>
      <c r="N2" s="19"/>
      <c r="O2" s="19"/>
      <c r="P2" s="19"/>
      <c r="Q2" s="19"/>
      <c r="R2" s="19"/>
      <c r="S2" s="19"/>
      <c r="T2" s="19"/>
      <c r="U2" s="19"/>
      <c r="V2" s="17"/>
      <c r="W2" s="17"/>
      <c r="X2" s="17"/>
      <c r="Y2" s="17"/>
      <c r="Z2" s="17"/>
      <c r="AA2" s="17"/>
      <c r="AB2" s="17"/>
      <c r="AC2" s="17"/>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4F42-49ED-4369-922F-28E9E01CF676}">
  <dimension ref="A1:AC118"/>
  <sheetViews>
    <sheetView showGridLines="0" tabSelected="1" workbookViewId="0">
      <selection activeCell="AD20" sqref="AD20"/>
    </sheetView>
  </sheetViews>
  <sheetFormatPr defaultRowHeight="15" x14ac:dyDescent="0.25"/>
  <sheetData>
    <row r="1" spans="1:29" ht="31.5" x14ac:dyDescent="0.25">
      <c r="A1" s="26" t="s">
        <v>592</v>
      </c>
      <c r="B1" s="4"/>
      <c r="C1" s="4"/>
      <c r="D1" s="4"/>
      <c r="E1" s="4"/>
      <c r="F1" s="4"/>
      <c r="G1" s="4"/>
      <c r="H1" s="4"/>
      <c r="I1" s="4"/>
      <c r="J1" s="4"/>
      <c r="K1" s="4"/>
      <c r="L1" s="4"/>
      <c r="M1" s="4"/>
      <c r="N1" s="4"/>
      <c r="O1" s="4"/>
      <c r="P1" s="4"/>
      <c r="Q1" s="4"/>
      <c r="R1" s="4"/>
      <c r="S1" s="4"/>
      <c r="T1" s="4"/>
      <c r="U1" s="4"/>
      <c r="V1" s="4"/>
      <c r="W1" s="4"/>
      <c r="X1" s="4"/>
      <c r="Y1" s="4"/>
      <c r="Z1" s="4"/>
      <c r="AA1" s="4"/>
      <c r="AB1" s="4"/>
      <c r="AC1" s="4"/>
    </row>
    <row r="2" spans="1:29"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row>
    <row r="3" spans="1:29" x14ac:dyDescent="0.25">
      <c r="A3" s="3" t="s">
        <v>628</v>
      </c>
      <c r="B3" s="4"/>
      <c r="C3" s="4"/>
      <c r="D3" s="4"/>
      <c r="E3" s="4"/>
      <c r="F3" s="4"/>
      <c r="G3" s="4"/>
      <c r="H3" s="4"/>
      <c r="I3" s="4"/>
      <c r="J3" s="4"/>
      <c r="K3" s="4"/>
      <c r="L3" s="4"/>
      <c r="M3" s="4"/>
      <c r="N3" s="4"/>
      <c r="O3" s="4"/>
      <c r="P3" s="4"/>
      <c r="Q3" s="4"/>
      <c r="R3" s="4"/>
      <c r="S3" s="4"/>
      <c r="T3" s="4"/>
      <c r="U3" s="4"/>
      <c r="V3" s="4"/>
      <c r="W3" s="4"/>
      <c r="X3" s="4"/>
      <c r="Y3" s="4"/>
      <c r="Z3" s="4"/>
      <c r="AA3" s="4"/>
      <c r="AB3" s="4"/>
      <c r="AC3" s="4"/>
    </row>
    <row r="4" spans="1:29" x14ac:dyDescent="0.25">
      <c r="A4" s="3" t="s">
        <v>629</v>
      </c>
      <c r="B4" s="4"/>
      <c r="C4" s="4"/>
      <c r="D4" s="4"/>
      <c r="E4" s="4"/>
      <c r="F4" s="4"/>
      <c r="G4" s="4"/>
      <c r="H4" s="4"/>
      <c r="I4" s="4"/>
      <c r="J4" s="4"/>
      <c r="K4" s="4"/>
      <c r="L4" s="4"/>
      <c r="M4" s="4"/>
      <c r="N4" s="4"/>
      <c r="O4" s="4"/>
      <c r="P4" s="4"/>
      <c r="Q4" s="4"/>
      <c r="R4" s="4"/>
      <c r="S4" s="4"/>
      <c r="T4" s="4"/>
      <c r="U4" s="4"/>
      <c r="V4" s="4"/>
      <c r="W4" s="4"/>
      <c r="X4" s="4"/>
      <c r="Y4" s="4"/>
      <c r="Z4" s="4"/>
      <c r="AA4" s="4"/>
      <c r="AB4" s="4"/>
      <c r="AC4" s="4"/>
    </row>
    <row r="5" spans="1:29" x14ac:dyDescent="0.25">
      <c r="A5" s="3" t="s">
        <v>630</v>
      </c>
      <c r="B5" s="4"/>
      <c r="C5" s="4"/>
      <c r="D5" s="4"/>
      <c r="E5" s="4"/>
      <c r="F5" s="4"/>
      <c r="G5" s="4"/>
      <c r="H5" s="4"/>
      <c r="I5" s="4"/>
      <c r="J5" s="4"/>
      <c r="K5" s="4"/>
      <c r="L5" s="4"/>
      <c r="M5" s="4"/>
      <c r="N5" s="4"/>
      <c r="O5" s="4"/>
      <c r="P5" s="4"/>
      <c r="Q5" s="4"/>
      <c r="R5" s="4"/>
      <c r="S5" s="4"/>
      <c r="T5" s="4"/>
      <c r="U5" s="4"/>
      <c r="V5" s="4"/>
      <c r="W5" s="4"/>
      <c r="X5" s="4"/>
      <c r="Y5" s="4"/>
      <c r="Z5" s="4"/>
      <c r="AA5" s="4"/>
      <c r="AB5" s="4"/>
      <c r="AC5" s="4"/>
    </row>
    <row r="6" spans="1:29" x14ac:dyDescent="0.25">
      <c r="A6" s="3" t="s">
        <v>631</v>
      </c>
      <c r="B6" s="4"/>
      <c r="C6" s="4"/>
      <c r="D6" s="4"/>
      <c r="E6" s="4"/>
      <c r="F6" s="4"/>
      <c r="G6" s="4"/>
      <c r="H6" s="4"/>
      <c r="I6" s="4"/>
      <c r="J6" s="4"/>
      <c r="K6" s="4"/>
      <c r="L6" s="4"/>
      <c r="M6" s="4"/>
      <c r="N6" s="4"/>
      <c r="O6" s="4"/>
      <c r="P6" s="4"/>
      <c r="Q6" s="4"/>
      <c r="R6" s="4"/>
      <c r="S6" s="4"/>
      <c r="T6" s="4"/>
      <c r="U6" s="4"/>
      <c r="V6" s="4"/>
      <c r="W6" s="4"/>
      <c r="X6" s="4"/>
      <c r="Y6" s="4"/>
      <c r="Z6" s="4"/>
      <c r="AA6" s="4"/>
      <c r="AB6" s="4"/>
      <c r="AC6" s="4"/>
    </row>
    <row r="7" spans="1:29" x14ac:dyDescent="0.25">
      <c r="A7" s="3" t="s">
        <v>632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4" x14ac:dyDescent="0.25">
      <c r="A9" s="27" t="s">
        <v>633</v>
      </c>
      <c r="B9" s="4"/>
      <c r="C9" s="4"/>
      <c r="D9" s="4"/>
      <c r="E9" s="4"/>
      <c r="F9" s="4"/>
      <c r="G9" s="4"/>
      <c r="H9" s="4"/>
      <c r="I9" s="4"/>
      <c r="J9" s="4"/>
      <c r="K9" s="4"/>
      <c r="L9" s="4"/>
      <c r="M9" s="4"/>
      <c r="N9" s="4"/>
      <c r="O9" s="4"/>
      <c r="P9" s="4"/>
      <c r="Q9" s="4"/>
      <c r="R9" s="4"/>
      <c r="S9" s="4"/>
      <c r="T9" s="4"/>
      <c r="U9" s="4"/>
      <c r="V9" s="4"/>
      <c r="W9" s="4"/>
      <c r="X9" s="4"/>
      <c r="Y9" s="4"/>
      <c r="Z9" s="4"/>
      <c r="AA9" s="4"/>
      <c r="AB9" s="4"/>
      <c r="AC9" s="4"/>
    </row>
    <row r="10" spans="1:29" x14ac:dyDescent="0.25">
      <c r="A10" s="4" t="s">
        <v>634</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1:29" x14ac:dyDescent="0.25">
      <c r="A11" s="4" t="s">
        <v>635</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row>
    <row r="12" spans="1:29" x14ac:dyDescent="0.25">
      <c r="A12" s="4" t="s">
        <v>636</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row>
    <row r="13" spans="1:29"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1:29" ht="24" x14ac:dyDescent="0.25">
      <c r="A14" s="27" t="s">
        <v>637</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row>
    <row r="15" spans="1:29" x14ac:dyDescent="0.25">
      <c r="A15" s="4" t="s">
        <v>638</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1:29" x14ac:dyDescent="0.25">
      <c r="A16" s="28" t="s">
        <v>639</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row>
    <row r="17" spans="1:29" x14ac:dyDescent="0.25">
      <c r="A17" s="28" t="s">
        <v>640</v>
      </c>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row r="18" spans="1:29" x14ac:dyDescent="0.25">
      <c r="A18" s="28" t="s">
        <v>641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x14ac:dyDescent="0.25">
      <c r="A19" s="28" t="s">
        <v>642</v>
      </c>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x14ac:dyDescent="0.25">
      <c r="A20" s="28" t="s">
        <v>643</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row>
    <row r="21" spans="1:29" x14ac:dyDescent="0.25">
      <c r="A21" s="28" t="s">
        <v>644</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row>
    <row r="22" spans="1:29" x14ac:dyDescent="0.25">
      <c r="A22" s="28" t="s">
        <v>645</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row>
    <row r="23" spans="1:29" x14ac:dyDescent="0.2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row>
    <row r="24" spans="1:29" ht="24" x14ac:dyDescent="0.25">
      <c r="A24" s="27" t="s">
        <v>646</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row>
    <row r="25" spans="1:29" x14ac:dyDescent="0.25">
      <c r="A25" s="4" t="s">
        <v>647</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row>
    <row r="26" spans="1:29" x14ac:dyDescent="0.25">
      <c r="A26" s="4" t="s">
        <v>648</v>
      </c>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row>
    <row r="27" spans="1:29" x14ac:dyDescent="0.25">
      <c r="A27" s="29" t="s">
        <v>0</v>
      </c>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row>
    <row r="28" spans="1:29" x14ac:dyDescent="0.25">
      <c r="A28" s="29" t="s">
        <v>1</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row>
    <row r="29" spans="1:29" x14ac:dyDescent="0.25">
      <c r="A29" s="29" t="s">
        <v>589</v>
      </c>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row>
    <row r="30" spans="1:29" x14ac:dyDescent="0.25">
      <c r="A30" s="29" t="s">
        <v>590</v>
      </c>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row>
    <row r="31" spans="1:29" x14ac:dyDescent="0.25">
      <c r="A31" s="29" t="s">
        <v>11</v>
      </c>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row>
    <row r="32" spans="1:29" x14ac:dyDescent="0.25">
      <c r="A32" s="29" t="s">
        <v>2</v>
      </c>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row>
    <row r="33" spans="1:29" x14ac:dyDescent="0.25">
      <c r="A33" s="29" t="s">
        <v>649</v>
      </c>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row>
    <row r="34" spans="1:29" x14ac:dyDescent="0.25">
      <c r="A34" s="29" t="s">
        <v>14</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row>
    <row r="35" spans="1:29" x14ac:dyDescent="0.25">
      <c r="A35" s="29" t="s">
        <v>15</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row>
    <row r="36" spans="1:29" x14ac:dyDescent="0.25">
      <c r="A36" s="29" t="s">
        <v>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row>
    <row r="37" spans="1:29" x14ac:dyDescent="0.25">
      <c r="A37" s="29" t="s">
        <v>650</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row>
    <row r="38" spans="1:29" x14ac:dyDescent="0.25">
      <c r="A38" s="29" t="s">
        <v>6</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row>
    <row r="39" spans="1:29" x14ac:dyDescent="0.25">
      <c r="A39" s="29" t="s">
        <v>7</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row>
    <row r="40" spans="1:29" x14ac:dyDescent="0.25">
      <c r="A40" s="29" t="s">
        <v>8</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row>
    <row r="41" spans="1:29" x14ac:dyDescent="0.25">
      <c r="A41" s="29" t="s">
        <v>9</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row>
    <row r="42" spans="1:29"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row>
    <row r="43" spans="1:29" ht="24" x14ac:dyDescent="0.25">
      <c r="A43" s="27" t="s">
        <v>651</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row>
    <row r="44" spans="1:29"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1:29" ht="18" x14ac:dyDescent="0.25">
      <c r="A45" s="30" t="s">
        <v>652</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row>
    <row r="46" spans="1:29" x14ac:dyDescent="0.25">
      <c r="A46" s="3" t="s">
        <v>653</v>
      </c>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row>
    <row r="47" spans="1:29" x14ac:dyDescent="0.25">
      <c r="A47" s="31" t="s">
        <v>654</v>
      </c>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row>
    <row r="48" spans="1:29" x14ac:dyDescent="0.25">
      <c r="A48" s="31" t="s">
        <v>655</v>
      </c>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row>
    <row r="49" spans="1:29" x14ac:dyDescent="0.25">
      <c r="A49" s="31" t="s">
        <v>656</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row>
    <row r="50" spans="1:29" x14ac:dyDescent="0.25">
      <c r="A50" s="31" t="s">
        <v>657</v>
      </c>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row>
    <row r="51" spans="1:29" x14ac:dyDescent="0.25">
      <c r="A51" s="31" t="s">
        <v>658</v>
      </c>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row>
    <row r="52" spans="1:29"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row>
    <row r="53" spans="1:29" ht="18" x14ac:dyDescent="0.25">
      <c r="A53" s="30" t="s">
        <v>659</v>
      </c>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row>
    <row r="54" spans="1:29" x14ac:dyDescent="0.25">
      <c r="A54" s="3" t="s">
        <v>660</v>
      </c>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row>
    <row r="55" spans="1:29" x14ac:dyDescent="0.25">
      <c r="A55" s="28" t="s">
        <v>661</v>
      </c>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row>
    <row r="56" spans="1:29" x14ac:dyDescent="0.25">
      <c r="A56" s="28" t="s">
        <v>662</v>
      </c>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row>
    <row r="57" spans="1:29" x14ac:dyDescent="0.25">
      <c r="A57" s="28" t="s">
        <v>663</v>
      </c>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row>
    <row r="58" spans="1:29" x14ac:dyDescent="0.25">
      <c r="A58" s="28" t="s">
        <v>664</v>
      </c>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row>
    <row r="59" spans="1:29" x14ac:dyDescent="0.25">
      <c r="A59" s="28" t="s">
        <v>665</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row>
    <row r="60" spans="1:29" x14ac:dyDescent="0.25">
      <c r="A60" s="28" t="s">
        <v>666</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row>
    <row r="61" spans="1:29"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row>
    <row r="62" spans="1:29" ht="18" x14ac:dyDescent="0.25">
      <c r="A62" s="30" t="s">
        <v>667</v>
      </c>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row>
    <row r="63" spans="1:29" x14ac:dyDescent="0.25">
      <c r="A63" s="3" t="s">
        <v>668</v>
      </c>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row>
    <row r="64" spans="1:29" x14ac:dyDescent="0.25">
      <c r="A64" s="28" t="s">
        <v>669</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1:29" x14ac:dyDescent="0.25">
      <c r="A65" s="28" t="s">
        <v>624</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row>
    <row r="66" spans="1:29" x14ac:dyDescent="0.25">
      <c r="A66" s="28" t="s">
        <v>670</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row>
    <row r="67" spans="1:29" x14ac:dyDescent="0.25">
      <c r="A67" s="28" t="s">
        <v>671</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row>
    <row r="68" spans="1:29"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row>
    <row r="69" spans="1:29" ht="24" x14ac:dyDescent="0.25">
      <c r="A69" s="27" t="s">
        <v>672</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row>
    <row r="70" spans="1:29" x14ac:dyDescent="0.25">
      <c r="A70" s="3" t="s">
        <v>673</v>
      </c>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row>
    <row r="71" spans="1:29" x14ac:dyDescent="0.25">
      <c r="A71" s="28" t="s">
        <v>590</v>
      </c>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row>
    <row r="72" spans="1:29" x14ac:dyDescent="0.25">
      <c r="A72" s="28" t="s">
        <v>589</v>
      </c>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row>
    <row r="73" spans="1:29" x14ac:dyDescent="0.25">
      <c r="A73" s="28" t="s">
        <v>3</v>
      </c>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row>
    <row r="74" spans="1:29" x14ac:dyDescent="0.25">
      <c r="A74" s="28" t="s">
        <v>2</v>
      </c>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row>
    <row r="75" spans="1:29" x14ac:dyDescent="0.25">
      <c r="A75" s="28" t="s">
        <v>15</v>
      </c>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row>
    <row r="76" spans="1:29" x14ac:dyDescent="0.25">
      <c r="A76" s="28" t="s">
        <v>4</v>
      </c>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row>
    <row r="77" spans="1:29" x14ac:dyDescent="0.25">
      <c r="A77" s="28" t="s">
        <v>9</v>
      </c>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row>
    <row r="78" spans="1:29" x14ac:dyDescent="0.25">
      <c r="A78" s="28"/>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row>
    <row r="79" spans="1:29" x14ac:dyDescent="0.25">
      <c r="A79" s="4" t="s">
        <v>674</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row>
    <row r="80" spans="1:29"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row>
    <row r="81" spans="1:29" ht="24" x14ac:dyDescent="0.25">
      <c r="A81" s="27" t="s">
        <v>675</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row>
    <row r="82" spans="1:29" x14ac:dyDescent="0.25">
      <c r="A82" s="4" t="s">
        <v>676</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row>
    <row r="83" spans="1:29" x14ac:dyDescent="0.25">
      <c r="A83" s="28" t="s">
        <v>677</v>
      </c>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row>
    <row r="84" spans="1:29" x14ac:dyDescent="0.25">
      <c r="A84" s="28" t="s">
        <v>678</v>
      </c>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row>
    <row r="85" spans="1:29" x14ac:dyDescent="0.25">
      <c r="A85" s="28" t="s">
        <v>679</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row>
    <row r="86" spans="1:29" x14ac:dyDescent="0.25">
      <c r="A86" s="28" t="s">
        <v>680</v>
      </c>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row>
    <row r="87" spans="1:29" x14ac:dyDescent="0.25">
      <c r="A87" s="28" t="s">
        <v>681</v>
      </c>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row>
    <row r="88" spans="1:29" x14ac:dyDescent="0.25">
      <c r="A88" s="28" t="s">
        <v>682</v>
      </c>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row>
    <row r="89" spans="1:29" x14ac:dyDescent="0.25">
      <c r="A89" s="28" t="s">
        <v>683</v>
      </c>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row>
    <row r="90" spans="1:29" x14ac:dyDescent="0.25">
      <c r="A90" s="28" t="s">
        <v>684</v>
      </c>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row>
    <row r="91" spans="1:29" x14ac:dyDescent="0.25">
      <c r="A91" s="28" t="s">
        <v>685</v>
      </c>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row>
    <row r="92" spans="1:29" x14ac:dyDescent="0.25">
      <c r="A92" s="28" t="s">
        <v>686</v>
      </c>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row>
    <row r="93" spans="1:29" x14ac:dyDescent="0.25">
      <c r="A93" s="28" t="s">
        <v>687</v>
      </c>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row>
    <row r="94" spans="1:29" x14ac:dyDescent="0.25">
      <c r="A94" s="28" t="s">
        <v>688</v>
      </c>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row>
    <row r="95" spans="1:29" x14ac:dyDescent="0.25">
      <c r="A95" s="28" t="s">
        <v>689</v>
      </c>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row>
    <row r="96" spans="1:29" x14ac:dyDescent="0.25">
      <c r="A96" s="28" t="s">
        <v>690</v>
      </c>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row>
    <row r="97" spans="1:29" x14ac:dyDescent="0.25">
      <c r="A97" s="28" t="s">
        <v>691</v>
      </c>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row>
    <row r="98" spans="1:29" x14ac:dyDescent="0.25">
      <c r="A98" s="28" t="s">
        <v>692</v>
      </c>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row>
    <row r="99" spans="1:29" x14ac:dyDescent="0.25">
      <c r="A99" s="28" t="s">
        <v>693</v>
      </c>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row>
    <row r="100" spans="1:29" x14ac:dyDescent="0.25">
      <c r="A100" s="28" t="s">
        <v>694</v>
      </c>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row>
    <row r="101" spans="1:29" x14ac:dyDescent="0.25">
      <c r="A101" s="28" t="s">
        <v>695</v>
      </c>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row>
    <row r="102" spans="1:29"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row>
    <row r="103" spans="1:29" ht="24" x14ac:dyDescent="0.25">
      <c r="A103" s="27" t="s">
        <v>696</v>
      </c>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row>
    <row r="104" spans="1:29"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row>
    <row r="105" spans="1:29" x14ac:dyDescent="0.25">
      <c r="A105" s="3" t="s">
        <v>697</v>
      </c>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row>
    <row r="106" spans="1:29" x14ac:dyDescent="0.25">
      <c r="A106" s="4" t="s">
        <v>698</v>
      </c>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row>
    <row r="107" spans="1:29" x14ac:dyDescent="0.25">
      <c r="A107" s="3" t="s">
        <v>699</v>
      </c>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row>
    <row r="108" spans="1:29" x14ac:dyDescent="0.25">
      <c r="A108" s="4" t="s">
        <v>700</v>
      </c>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row>
    <row r="109" spans="1:29" x14ac:dyDescent="0.25">
      <c r="A109" s="3" t="s">
        <v>701</v>
      </c>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row>
    <row r="110" spans="1:29" x14ac:dyDescent="0.25">
      <c r="A110" s="4" t="s">
        <v>702</v>
      </c>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row>
    <row r="111" spans="1:29" x14ac:dyDescent="0.25">
      <c r="A111" s="3" t="s">
        <v>703</v>
      </c>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row>
    <row r="112" spans="1:29" x14ac:dyDescent="0.25">
      <c r="A112" s="4" t="s">
        <v>704</v>
      </c>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row>
    <row r="113" spans="1:29" x14ac:dyDescent="0.25">
      <c r="A113" s="3" t="s">
        <v>705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row>
    <row r="114" spans="1:29" x14ac:dyDescent="0.25">
      <c r="A114" s="4" t="s">
        <v>706</v>
      </c>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row>
    <row r="115" spans="1:29"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row>
    <row r="116" spans="1:29" ht="24" x14ac:dyDescent="0.25">
      <c r="A116" s="27" t="s">
        <v>707</v>
      </c>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row>
    <row r="117" spans="1:29" x14ac:dyDescent="0.25">
      <c r="A117" s="4" t="s">
        <v>708</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row>
    <row r="118" spans="1:29" x14ac:dyDescent="0.25">
      <c r="A118" s="4" t="s">
        <v>709</v>
      </c>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Data_Transaksi</vt:lpstr>
      <vt:lpstr>Master_Data</vt:lpstr>
      <vt:lpstr>Pivot</vt:lpstr>
      <vt:lpstr>Dashboard</vt:lpstr>
      <vt:lpstr>Readme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2026-08-25T11:41:03Z</dcterms:created>
  <dcterms:modified xsi:type="dcterms:W3CDTF">2026-08-26T00:11:54Z</dcterms:modified>
</cp:coreProperties>
</file>